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alesv\OneDrive\Documents\DRSI razpisi\Lučine\razpis\pojasnila\"/>
    </mc:Choice>
  </mc:AlternateContent>
  <xr:revisionPtr revIDLastSave="0" documentId="13_ncr:1_{724C8018-27D1-455E-B9CC-1F5E0AFF2891}" xr6:coauthVersionLast="46" xr6:coauthVersionMax="46" xr10:uidLastSave="{00000000-0000-0000-0000-000000000000}"/>
  <bookViews>
    <workbookView xWindow="-108" yWindow="-108" windowWidth="23256" windowHeight="12576" tabRatio="733" firstSheet="7" activeTab="12" xr2:uid="{00000000-000D-0000-FFFF-FFFF00000000}"/>
  </bookViews>
  <sheets>
    <sheet name="SPLOŠNO" sheetId="29" r:id="rId1"/>
    <sheet name="Skupna rekapitulacija" sheetId="24" r:id="rId2"/>
    <sheet name="1.Rekapitulacija  1. faza" sheetId="2" r:id="rId3"/>
    <sheet name="1.1. Predračun cesta" sheetId="3" r:id="rId4"/>
    <sheet name="1.2. Predračun pločnik" sheetId="5" r:id="rId5"/>
    <sheet name="1.3. Kamnita zložba 1" sheetId="7" r:id="rId6"/>
    <sheet name="1.4. Kamnita zložba 2" sheetId="9" r:id="rId7"/>
    <sheet name="1.5. Kamnita zložba 3" sheetId="11" r:id="rId8"/>
    <sheet name="1.6 KAMNITA ZLOŽBA 4" sheetId="30" r:id="rId9"/>
    <sheet name="1.7 KAMNITA ZLOŽBA 5" sheetId="31" r:id="rId10"/>
    <sheet name="1.6. JR" sheetId="10" r:id="rId11"/>
    <sheet name="2. Rekapitulacija  Faza 2" sheetId="25" r:id="rId12"/>
    <sheet name="2.1.predračun cesta 2.faza" sheetId="28" r:id="rId13"/>
    <sheet name="2.2.kamnita zložba 4" sheetId="26" r:id="rId14"/>
    <sheet name="3. VZPD" sheetId="20" r:id="rId15"/>
    <sheet name="4. Začasna prometna ureditev" sheetId="22" r:id="rId16"/>
  </sheets>
  <definedNames>
    <definedName name="_xlnm.Print_Area" localSheetId="5">'1.3. Kamnita zložba 1'!$A$1:$H$117</definedName>
    <definedName name="_xlnm.Print_Area" localSheetId="6">'1.4. Kamnita zložba 2'!$A$1:$G$105</definedName>
    <definedName name="_xlnm.Print_Area" localSheetId="7">'1.5. Kamnita zložba 3'!$A$1:$G$102</definedName>
    <definedName name="_xlnm.Print_Area" localSheetId="2">'1.Rekapitulacija  1. faza'!$A$1:$D$27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2" i="3" l="1"/>
  <c r="M73" i="3"/>
  <c r="M143" i="3"/>
  <c r="M144" i="3"/>
  <c r="H132" i="28" l="1"/>
  <c r="H133" i="28"/>
  <c r="H62" i="7" l="1"/>
  <c r="M31" i="3"/>
  <c r="F111" i="10" l="1"/>
  <c r="F112" i="10"/>
  <c r="F113" i="10"/>
  <c r="F114" i="10"/>
  <c r="F115" i="10"/>
  <c r="F116" i="10"/>
  <c r="F110" i="10"/>
  <c r="F103" i="10"/>
  <c r="F104" i="10"/>
  <c r="F102" i="10"/>
  <c r="F81" i="10"/>
  <c r="F82" i="10"/>
  <c r="F83" i="10"/>
  <c r="F84" i="10"/>
  <c r="F85" i="10"/>
  <c r="F86" i="10"/>
  <c r="F80" i="10"/>
  <c r="F59" i="10"/>
  <c r="F60" i="10"/>
  <c r="F61" i="10"/>
  <c r="F58" i="10"/>
  <c r="F42" i="10"/>
  <c r="F43" i="10"/>
  <c r="F44" i="10"/>
  <c r="F45" i="10"/>
  <c r="F46" i="10"/>
  <c r="F47" i="10"/>
  <c r="F48" i="10"/>
  <c r="F49" i="10"/>
  <c r="F50" i="10"/>
  <c r="F51" i="10"/>
  <c r="F52" i="10"/>
  <c r="F41" i="10"/>
  <c r="H23" i="31"/>
  <c r="H23" i="30"/>
  <c r="G38" i="11"/>
  <c r="E42" i="9"/>
  <c r="G42" i="9" s="1"/>
  <c r="H42" i="7"/>
  <c r="G37" i="26"/>
  <c r="F69" i="10"/>
  <c r="F70" i="10"/>
  <c r="F68" i="10"/>
  <c r="F73" i="10"/>
  <c r="F72" i="10"/>
  <c r="F71" i="10"/>
  <c r="H79" i="31"/>
  <c r="H77" i="31"/>
  <c r="H83" i="30"/>
  <c r="H81" i="30"/>
  <c r="H79" i="30"/>
  <c r="H77" i="30"/>
  <c r="F75" i="10" l="1"/>
  <c r="H7" i="31"/>
  <c r="H9" i="31"/>
  <c r="H11" i="31"/>
  <c r="H17" i="31"/>
  <c r="H19" i="31"/>
  <c r="H21" i="31"/>
  <c r="H25" i="31"/>
  <c r="F27" i="31"/>
  <c r="H27" i="31" s="1"/>
  <c r="F29" i="31"/>
  <c r="H29" i="31" s="1"/>
  <c r="H31" i="31"/>
  <c r="H33" i="31"/>
  <c r="F35" i="31"/>
  <c r="H35" i="31" s="1"/>
  <c r="H43" i="31"/>
  <c r="H45" i="31"/>
  <c r="H47" i="31"/>
  <c r="H49" i="31"/>
  <c r="H51" i="31"/>
  <c r="H53" i="31"/>
  <c r="H55" i="31"/>
  <c r="H57" i="31"/>
  <c r="H63" i="31"/>
  <c r="H65" i="31"/>
  <c r="H67" i="31"/>
  <c r="H69" i="31"/>
  <c r="H71" i="31"/>
  <c r="H81" i="31"/>
  <c r="H83" i="31"/>
  <c r="H7" i="30"/>
  <c r="H9" i="30"/>
  <c r="H11" i="30"/>
  <c r="H17" i="30"/>
  <c r="H19" i="30"/>
  <c r="H21" i="30"/>
  <c r="H25" i="30"/>
  <c r="F27" i="30"/>
  <c r="H27" i="30" s="1"/>
  <c r="F29" i="30"/>
  <c r="H29" i="30" s="1"/>
  <c r="H31" i="30"/>
  <c r="H33" i="30"/>
  <c r="F35" i="30"/>
  <c r="F37" i="30" s="1"/>
  <c r="H37" i="30" s="1"/>
  <c r="H43" i="30"/>
  <c r="H45" i="30"/>
  <c r="H47" i="30"/>
  <c r="H49" i="30"/>
  <c r="H51" i="30"/>
  <c r="H53" i="30"/>
  <c r="H55" i="30"/>
  <c r="H57" i="30"/>
  <c r="H63" i="30"/>
  <c r="H65" i="30"/>
  <c r="H67" i="30"/>
  <c r="H69" i="30"/>
  <c r="H71" i="30"/>
  <c r="H85" i="31" l="1"/>
  <c r="H93" i="31" s="1"/>
  <c r="H59" i="31"/>
  <c r="H91" i="31" s="1"/>
  <c r="H73" i="31"/>
  <c r="H92" i="31" s="1"/>
  <c r="H13" i="31"/>
  <c r="H89" i="31" s="1"/>
  <c r="H73" i="30"/>
  <c r="H92" i="30" s="1"/>
  <c r="H13" i="30"/>
  <c r="H89" i="30" s="1"/>
  <c r="H35" i="30"/>
  <c r="H39" i="30" s="1"/>
  <c r="H90" i="30" s="1"/>
  <c r="H59" i="30"/>
  <c r="H91" i="30" s="1"/>
  <c r="H85" i="30"/>
  <c r="H93" i="30" s="1"/>
  <c r="F37" i="31"/>
  <c r="H37" i="31" s="1"/>
  <c r="H39" i="31" s="1"/>
  <c r="H90" i="31" l="1"/>
  <c r="H95" i="31" s="1"/>
  <c r="H95" i="30"/>
  <c r="H96" i="31" l="1"/>
  <c r="H97" i="31" s="1"/>
  <c r="D17" i="2"/>
  <c r="H96" i="30"/>
  <c r="H97" i="30" s="1"/>
  <c r="D16" i="2"/>
  <c r="E84" i="9" l="1"/>
  <c r="E82" i="9"/>
  <c r="E76" i="9"/>
  <c r="E74" i="9"/>
  <c r="E72" i="9"/>
  <c r="E70" i="9"/>
  <c r="E68" i="9"/>
  <c r="E66" i="9"/>
  <c r="E64" i="9"/>
  <c r="E62" i="9"/>
  <c r="E52" i="9"/>
  <c r="E50" i="9"/>
  <c r="E44" i="9"/>
  <c r="E40" i="9" l="1"/>
  <c r="E48" i="9" s="1"/>
  <c r="E36" i="9"/>
  <c r="E30" i="9"/>
  <c r="M146" i="3"/>
  <c r="M120" i="3"/>
  <c r="F72" i="3"/>
  <c r="F71" i="3"/>
  <c r="F70" i="3"/>
  <c r="F64" i="3"/>
  <c r="F57" i="3"/>
  <c r="F54" i="3" l="1"/>
  <c r="F53" i="28"/>
  <c r="F86" i="28" l="1"/>
  <c r="F73" i="28"/>
  <c r="F72" i="28"/>
  <c r="F71" i="28"/>
  <c r="F68" i="28"/>
  <c r="F66" i="28"/>
  <c r="F63" i="28"/>
  <c r="F61" i="28"/>
  <c r="F56" i="28"/>
  <c r="F51" i="28"/>
  <c r="F50" i="28"/>
  <c r="F33" i="28"/>
  <c r="F32" i="28"/>
  <c r="H97" i="7"/>
  <c r="M23" i="22" l="1"/>
  <c r="G7" i="22" s="1"/>
  <c r="G98" i="26" l="1"/>
  <c r="G96" i="26"/>
  <c r="G94" i="26"/>
  <c r="G92" i="26"/>
  <c r="G86" i="26"/>
  <c r="G84" i="26"/>
  <c r="G82" i="26"/>
  <c r="G80" i="26"/>
  <c r="G78" i="26"/>
  <c r="G76" i="26"/>
  <c r="G74" i="26"/>
  <c r="G68" i="26"/>
  <c r="G66" i="26"/>
  <c r="G64" i="26"/>
  <c r="G62" i="26"/>
  <c r="G60" i="26"/>
  <c r="G58" i="26"/>
  <c r="G56" i="26"/>
  <c r="E48" i="26"/>
  <c r="E50" i="26" s="1"/>
  <c r="G50" i="26" s="1"/>
  <c r="G46" i="26"/>
  <c r="G44" i="26"/>
  <c r="E42" i="26"/>
  <c r="G42" i="26" s="1"/>
  <c r="E40" i="26"/>
  <c r="G40" i="26" s="1"/>
  <c r="G38" i="26"/>
  <c r="G36" i="26"/>
  <c r="G34" i="26"/>
  <c r="G32" i="26"/>
  <c r="G26" i="26"/>
  <c r="G24" i="26"/>
  <c r="H141" i="28"/>
  <c r="H140" i="28"/>
  <c r="H139" i="28"/>
  <c r="H137" i="28"/>
  <c r="H136" i="28" s="1"/>
  <c r="H134" i="28"/>
  <c r="H131" i="28" s="1"/>
  <c r="H130" i="28"/>
  <c r="H129" i="28"/>
  <c r="H127" i="28"/>
  <c r="H126" i="28"/>
  <c r="H124" i="28"/>
  <c r="H123" i="28"/>
  <c r="H122" i="28"/>
  <c r="H121" i="28"/>
  <c r="H120" i="28"/>
  <c r="H117" i="28"/>
  <c r="H116" i="28"/>
  <c r="H114" i="28"/>
  <c r="H113" i="28"/>
  <c r="H112" i="28"/>
  <c r="H111" i="28"/>
  <c r="H110" i="28"/>
  <c r="H109" i="28"/>
  <c r="H108" i="28"/>
  <c r="H107" i="28"/>
  <c r="H106" i="28"/>
  <c r="H104" i="28"/>
  <c r="H103" i="28"/>
  <c r="H102" i="28"/>
  <c r="H100" i="28"/>
  <c r="H99" i="28"/>
  <c r="H98" i="28"/>
  <c r="H97" i="28"/>
  <c r="H95" i="28"/>
  <c r="H94" i="28"/>
  <c r="H91" i="28"/>
  <c r="H90" i="28"/>
  <c r="H88" i="28"/>
  <c r="H87" i="28" s="1"/>
  <c r="H86" i="28"/>
  <c r="H85" i="28"/>
  <c r="H84" i="28"/>
  <c r="H83" i="28"/>
  <c r="H82" i="28"/>
  <c r="H80" i="28"/>
  <c r="H79" i="28"/>
  <c r="H78" i="28"/>
  <c r="H77" i="28"/>
  <c r="H74" i="28"/>
  <c r="H73" i="28"/>
  <c r="H72" i="28"/>
  <c r="H71" i="28"/>
  <c r="H69" i="28"/>
  <c r="H68" i="28"/>
  <c r="H67" i="28"/>
  <c r="H66" i="28"/>
  <c r="H64" i="28"/>
  <c r="H63" i="28"/>
  <c r="H62" i="28"/>
  <c r="H61" i="28"/>
  <c r="F59" i="28"/>
  <c r="H59" i="28" s="1"/>
  <c r="H58" i="28" s="1"/>
  <c r="H57" i="28"/>
  <c r="H56" i="28"/>
  <c r="H54" i="28"/>
  <c r="H53" i="28"/>
  <c r="H52" i="28"/>
  <c r="H51" i="28"/>
  <c r="H50" i="28"/>
  <c r="H46" i="28"/>
  <c r="H45" i="28"/>
  <c r="H43" i="28"/>
  <c r="H42" i="28"/>
  <c r="H41" i="28"/>
  <c r="H40" i="28"/>
  <c r="H39" i="28"/>
  <c r="H38" i="28"/>
  <c r="H37" i="28"/>
  <c r="H36" i="28"/>
  <c r="H35" i="28"/>
  <c r="H34" i="28"/>
  <c r="H33" i="28"/>
  <c r="H32" i="28"/>
  <c r="H30" i="28"/>
  <c r="H29" i="28"/>
  <c r="H28" i="28"/>
  <c r="H27" i="28"/>
  <c r="G28" i="26" l="1"/>
  <c r="F6" i="26" s="1"/>
  <c r="H89" i="28"/>
  <c r="G100" i="26"/>
  <c r="F10" i="26" s="1"/>
  <c r="H70" i="28"/>
  <c r="H125" i="28"/>
  <c r="H138" i="28"/>
  <c r="H135" i="28" s="1"/>
  <c r="D13" i="28" s="1"/>
  <c r="H26" i="28"/>
  <c r="H31" i="28"/>
  <c r="H44" i="28"/>
  <c r="H49" i="28"/>
  <c r="H81" i="28"/>
  <c r="H115" i="28"/>
  <c r="H96" i="28"/>
  <c r="H55" i="28"/>
  <c r="H128" i="28"/>
  <c r="G48" i="26"/>
  <c r="G52" i="26" s="1"/>
  <c r="F7" i="26" s="1"/>
  <c r="H101" i="28"/>
  <c r="G70" i="26"/>
  <c r="F8" i="26" s="1"/>
  <c r="H105" i="28"/>
  <c r="H60" i="28"/>
  <c r="H119" i="28"/>
  <c r="H76" i="28"/>
  <c r="H93" i="28"/>
  <c r="H65" i="28"/>
  <c r="G88" i="26"/>
  <c r="F9" i="26" s="1"/>
  <c r="H75" i="28" l="1"/>
  <c r="D10" i="28" s="1"/>
  <c r="H48" i="28"/>
  <c r="D9" i="28" s="1"/>
  <c r="H25" i="28"/>
  <c r="D8" i="28" s="1"/>
  <c r="H118" i="28"/>
  <c r="D12" i="28" s="1"/>
  <c r="F12" i="26"/>
  <c r="F16" i="26" s="1"/>
  <c r="H92" i="28"/>
  <c r="D11" i="28" s="1"/>
  <c r="D15" i="28" l="1"/>
  <c r="D7" i="25" s="1"/>
  <c r="F14" i="26"/>
  <c r="D8" i="25"/>
  <c r="D17" i="28" l="1"/>
  <c r="D19" i="28"/>
  <c r="D11" i="25"/>
  <c r="D15" i="25" s="1"/>
  <c r="D14" i="24" l="1"/>
  <c r="D13" i="25"/>
  <c r="G9" i="22"/>
  <c r="D16" i="24" l="1"/>
  <c r="G11" i="22"/>
  <c r="G14" i="22"/>
  <c r="E35" i="20"/>
  <c r="E33" i="20"/>
  <c r="E31" i="20"/>
  <c r="E29" i="20"/>
  <c r="E27" i="20"/>
  <c r="E25" i="20"/>
  <c r="E23" i="20"/>
  <c r="E21" i="20"/>
  <c r="E19" i="20"/>
  <c r="E37" i="20" l="1"/>
  <c r="E6" i="20" s="1"/>
  <c r="D15" i="24" l="1"/>
  <c r="E10" i="20"/>
  <c r="E8" i="20"/>
  <c r="G100" i="11"/>
  <c r="G98" i="11"/>
  <c r="G96" i="11"/>
  <c r="G94" i="11"/>
  <c r="G88" i="11"/>
  <c r="G86" i="11"/>
  <c r="G84" i="11"/>
  <c r="G82" i="11"/>
  <c r="G80" i="11"/>
  <c r="G78" i="11"/>
  <c r="G76" i="11"/>
  <c r="G70" i="11"/>
  <c r="G68" i="11"/>
  <c r="G66" i="11"/>
  <c r="G64" i="11"/>
  <c r="G62" i="11"/>
  <c r="G60" i="11"/>
  <c r="G58" i="11"/>
  <c r="E50" i="11"/>
  <c r="G50" i="11" s="1"/>
  <c r="G48" i="11"/>
  <c r="G46" i="11"/>
  <c r="E44" i="11"/>
  <c r="G44" i="11" s="1"/>
  <c r="E42" i="11"/>
  <c r="G42" i="11" s="1"/>
  <c r="G40" i="11"/>
  <c r="G36" i="11"/>
  <c r="G34" i="11"/>
  <c r="G32" i="11"/>
  <c r="G26" i="11"/>
  <c r="G24" i="11"/>
  <c r="G90" i="11" l="1"/>
  <c r="G72" i="11"/>
  <c r="G28" i="11"/>
  <c r="E52" i="11"/>
  <c r="G52" i="11" s="1"/>
  <c r="G54" i="11" s="1"/>
  <c r="G102" i="11"/>
  <c r="G8" i="11" l="1"/>
  <c r="G7" i="11"/>
  <c r="G11" i="11"/>
  <c r="G9" i="11"/>
  <c r="G10" i="11"/>
  <c r="G13" i="11" l="1"/>
  <c r="M81" i="3"/>
  <c r="M78" i="3"/>
  <c r="D15" i="2" l="1"/>
  <c r="G15" i="11"/>
  <c r="G17" i="11"/>
  <c r="M90" i="3"/>
  <c r="M89" i="3" s="1"/>
  <c r="E109" i="10" l="1"/>
  <c r="F109" i="10" s="1"/>
  <c r="E108" i="10"/>
  <c r="F108" i="10" s="1"/>
  <c r="F94" i="10"/>
  <c r="F96" i="10" s="1"/>
  <c r="F64" i="10"/>
  <c r="E37" i="10"/>
  <c r="F37" i="10" s="1"/>
  <c r="E20" i="10"/>
  <c r="E19" i="10"/>
  <c r="E18" i="10"/>
  <c r="F16" i="10"/>
  <c r="F118" i="10" l="1"/>
  <c r="F24" i="10" s="1"/>
  <c r="F53" i="10"/>
  <c r="F18" i="10" s="1"/>
  <c r="F88" i="10"/>
  <c r="F21" i="10" s="1"/>
  <c r="F106" i="10"/>
  <c r="F20" i="10"/>
  <c r="F63" i="10"/>
  <c r="F19" i="10" s="1"/>
  <c r="F22" i="10"/>
  <c r="G102" i="9" l="1"/>
  <c r="G100" i="9"/>
  <c r="G98" i="9"/>
  <c r="G96" i="9"/>
  <c r="G90" i="9"/>
  <c r="G88" i="9"/>
  <c r="G86" i="9"/>
  <c r="G84" i="9"/>
  <c r="G82" i="9"/>
  <c r="G76" i="9"/>
  <c r="G74" i="9"/>
  <c r="G72" i="9"/>
  <c r="G70" i="9"/>
  <c r="G68" i="9"/>
  <c r="G66" i="9"/>
  <c r="G64" i="9"/>
  <c r="G62" i="9"/>
  <c r="E54" i="9"/>
  <c r="G54" i="9" s="1"/>
  <c r="G52" i="9"/>
  <c r="G50" i="9"/>
  <c r="G48" i="9"/>
  <c r="E46" i="9"/>
  <c r="G46" i="9" s="1"/>
  <c r="G44" i="9"/>
  <c r="G40" i="9"/>
  <c r="G38" i="9"/>
  <c r="G36" i="9"/>
  <c r="G30" i="9"/>
  <c r="G28" i="9"/>
  <c r="G26" i="9"/>
  <c r="H103" i="7"/>
  <c r="H101" i="7"/>
  <c r="H99" i="7"/>
  <c r="H90" i="7"/>
  <c r="H88" i="7"/>
  <c r="H86" i="7"/>
  <c r="H84" i="7"/>
  <c r="H82" i="7"/>
  <c r="H76" i="7"/>
  <c r="H74" i="7"/>
  <c r="H72" i="7"/>
  <c r="H70" i="7"/>
  <c r="H68" i="7"/>
  <c r="H66" i="7"/>
  <c r="H64" i="7"/>
  <c r="F54" i="7"/>
  <c r="H54" i="7" s="1"/>
  <c r="H52" i="7"/>
  <c r="H50" i="7"/>
  <c r="F48" i="7"/>
  <c r="H48" i="7" s="1"/>
  <c r="F46" i="7"/>
  <c r="H46" i="7" s="1"/>
  <c r="H44" i="7"/>
  <c r="H40" i="7"/>
  <c r="H38" i="7"/>
  <c r="H36" i="7"/>
  <c r="H30" i="7"/>
  <c r="H28" i="7"/>
  <c r="H26" i="7"/>
  <c r="H32" i="7" l="1"/>
  <c r="E7" i="7" s="1"/>
  <c r="F56" i="7"/>
  <c r="H56" i="7" s="1"/>
  <c r="H58" i="7" s="1"/>
  <c r="E8" i="7" s="1"/>
  <c r="H78" i="7"/>
  <c r="E9" i="7" s="1"/>
  <c r="G32" i="9"/>
  <c r="G7" i="9" s="1"/>
  <c r="E56" i="9"/>
  <c r="G56" i="9" s="1"/>
  <c r="G58" i="9" s="1"/>
  <c r="G8" i="9" s="1"/>
  <c r="G78" i="9"/>
  <c r="G9" i="9" s="1"/>
  <c r="G104" i="9"/>
  <c r="G11" i="9" s="1"/>
  <c r="G92" i="9"/>
  <c r="G10" i="9" s="1"/>
  <c r="H105" i="7"/>
  <c r="E11" i="7" s="1"/>
  <c r="H92" i="7"/>
  <c r="E10" i="7" s="1"/>
  <c r="G13" i="9" l="1"/>
  <c r="E14" i="7"/>
  <c r="M114" i="3"/>
  <c r="M115" i="3"/>
  <c r="M65" i="3"/>
  <c r="M64" i="3"/>
  <c r="D14" i="2" l="1"/>
  <c r="G17" i="9"/>
  <c r="G15" i="9"/>
  <c r="D13" i="2"/>
  <c r="E18" i="7"/>
  <c r="E16" i="7"/>
  <c r="M130" i="3"/>
  <c r="M127" i="3"/>
  <c r="M128" i="3"/>
  <c r="M70" i="5" l="1"/>
  <c r="M69" i="5"/>
  <c r="M68" i="5"/>
  <c r="M65" i="5"/>
  <c r="M64" i="5" s="1"/>
  <c r="M63" i="5"/>
  <c r="M62" i="5"/>
  <c r="M61" i="5"/>
  <c r="M60" i="5"/>
  <c r="M57" i="5"/>
  <c r="M56" i="5"/>
  <c r="M55" i="5"/>
  <c r="M53" i="5"/>
  <c r="M52" i="5" s="1"/>
  <c r="M51" i="5"/>
  <c r="M50" i="5"/>
  <c r="M46" i="5"/>
  <c r="M45" i="5"/>
  <c r="M44" i="5"/>
  <c r="M42" i="5"/>
  <c r="M41" i="5"/>
  <c r="M39" i="5"/>
  <c r="M38" i="5" s="1"/>
  <c r="F37" i="5"/>
  <c r="M37" i="5" s="1"/>
  <c r="M36" i="5" s="1"/>
  <c r="M35" i="5"/>
  <c r="M34" i="5"/>
  <c r="M32" i="5"/>
  <c r="M31" i="5"/>
  <c r="M30" i="5"/>
  <c r="M153" i="3"/>
  <c r="M152" i="3"/>
  <c r="M151" i="3"/>
  <c r="M149" i="3"/>
  <c r="M148" i="3" s="1"/>
  <c r="M145" i="3"/>
  <c r="M141" i="3"/>
  <c r="M140" i="3"/>
  <c r="M138" i="3"/>
  <c r="M137" i="3"/>
  <c r="M136" i="3"/>
  <c r="M135" i="3"/>
  <c r="M133" i="3"/>
  <c r="M132" i="3"/>
  <c r="M131" i="3"/>
  <c r="M129" i="3"/>
  <c r="M126" i="3"/>
  <c r="M123" i="3"/>
  <c r="M122" i="3"/>
  <c r="M119" i="3"/>
  <c r="M118" i="3"/>
  <c r="M117" i="3"/>
  <c r="M116" i="3"/>
  <c r="M113" i="3"/>
  <c r="M112" i="3"/>
  <c r="M111" i="3"/>
  <c r="M110" i="3"/>
  <c r="M109" i="3"/>
  <c r="M108" i="3"/>
  <c r="M106" i="3"/>
  <c r="M105" i="3"/>
  <c r="M104" i="3"/>
  <c r="M103" i="3"/>
  <c r="M102" i="3"/>
  <c r="M101" i="3"/>
  <c r="M99" i="3"/>
  <c r="M98" i="3"/>
  <c r="M97" i="3"/>
  <c r="M96" i="3"/>
  <c r="M94" i="3"/>
  <c r="M93" i="3"/>
  <c r="M88" i="3"/>
  <c r="M87" i="3"/>
  <c r="M86" i="3"/>
  <c r="M84" i="3"/>
  <c r="M83" i="3"/>
  <c r="M82" i="3"/>
  <c r="M79" i="3"/>
  <c r="M77" i="3"/>
  <c r="M72" i="3"/>
  <c r="M71" i="3"/>
  <c r="M70" i="3"/>
  <c r="M68" i="3"/>
  <c r="M67" i="3"/>
  <c r="M63" i="3"/>
  <c r="M62" i="3"/>
  <c r="F60" i="3"/>
  <c r="M60" i="3" s="1"/>
  <c r="M59" i="3" s="1"/>
  <c r="M58" i="3"/>
  <c r="M57" i="3"/>
  <c r="M55" i="3"/>
  <c r="M54" i="3"/>
  <c r="M53" i="3"/>
  <c r="M52" i="3"/>
  <c r="M51" i="3"/>
  <c r="M48" i="3"/>
  <c r="M47" i="3" s="1"/>
  <c r="M46" i="3"/>
  <c r="M45" i="3"/>
  <c r="M44" i="3"/>
  <c r="M43" i="3"/>
  <c r="M42" i="3"/>
  <c r="M41" i="3"/>
  <c r="M40" i="3"/>
  <c r="M39" i="3"/>
  <c r="M38" i="3"/>
  <c r="M37" i="3"/>
  <c r="M36" i="3"/>
  <c r="M34" i="3"/>
  <c r="M33" i="3"/>
  <c r="M32" i="3"/>
  <c r="M107" i="3" l="1"/>
  <c r="M33" i="5"/>
  <c r="M76" i="3"/>
  <c r="M29" i="5"/>
  <c r="M49" i="5"/>
  <c r="M48" i="5" s="1"/>
  <c r="D9" i="5" s="1"/>
  <c r="M85" i="3"/>
  <c r="M80" i="3"/>
  <c r="M66" i="3"/>
  <c r="M54" i="5"/>
  <c r="M121" i="3"/>
  <c r="M139" i="3"/>
  <c r="M134" i="3"/>
  <c r="M61" i="3"/>
  <c r="M92" i="3"/>
  <c r="M30" i="3"/>
  <c r="M150" i="3"/>
  <c r="M147" i="3" s="1"/>
  <c r="D12" i="3" s="1"/>
  <c r="M69" i="3"/>
  <c r="M95" i="3"/>
  <c r="M50" i="3"/>
  <c r="M125" i="3"/>
  <c r="M35" i="3"/>
  <c r="M56" i="3"/>
  <c r="M100" i="3"/>
  <c r="M59" i="5"/>
  <c r="M58" i="5" s="1"/>
  <c r="D10" i="5" s="1"/>
  <c r="M40" i="5"/>
  <c r="M43" i="5"/>
  <c r="M67" i="5"/>
  <c r="M66" i="5" s="1"/>
  <c r="D11" i="5" s="1"/>
  <c r="M28" i="5" l="1"/>
  <c r="D8" i="5" s="1"/>
  <c r="D14" i="5" s="1"/>
  <c r="M75" i="3"/>
  <c r="D9" i="3" s="1"/>
  <c r="M29" i="3"/>
  <c r="D7" i="3" s="1"/>
  <c r="M91" i="3"/>
  <c r="M49" i="3"/>
  <c r="D8" i="3" s="1"/>
  <c r="M124" i="3"/>
  <c r="D11" i="3" s="1"/>
  <c r="D10" i="3" l="1"/>
  <c r="D14" i="3" s="1"/>
  <c r="D18" i="5"/>
  <c r="D12" i="2"/>
  <c r="D16" i="5"/>
  <c r="D18" i="3" l="1"/>
  <c r="D11" i="2"/>
  <c r="D16" i="3"/>
  <c r="F23" i="10"/>
  <c r="F26" i="10"/>
  <c r="F28" i="10" l="1"/>
  <c r="F30" i="10" s="1"/>
  <c r="D18" i="2"/>
  <c r="D21" i="2" s="1"/>
  <c r="D26" i="2" s="1"/>
  <c r="D23" i="2" l="1"/>
  <c r="D13" i="24"/>
  <c r="D21" i="24" s="1"/>
  <c r="D19" i="24" l="1"/>
  <c r="D23" i="24" s="1"/>
  <c r="D25" i="24" l="1"/>
  <c r="D28" i="24"/>
</calcChain>
</file>

<file path=xl/sharedStrings.xml><?xml version="1.0" encoding="utf-8"?>
<sst xmlns="http://schemas.openxmlformats.org/spreadsheetml/2006/main" count="2404" uniqueCount="702">
  <si>
    <t>št.načrta: 106-2018-C1</t>
  </si>
  <si>
    <t>1.</t>
  </si>
  <si>
    <t>Cesta</t>
  </si>
  <si>
    <t>2.</t>
  </si>
  <si>
    <t xml:space="preserve">SKUPAJ </t>
  </si>
  <si>
    <t>DDV 22%</t>
  </si>
  <si>
    <t>SKUPAJ Z DDV</t>
  </si>
  <si>
    <t>Projektantski predračun - cesta</t>
  </si>
  <si>
    <t>Postavka</t>
  </si>
  <si>
    <t>Normativ</t>
  </si>
  <si>
    <t>Opis postavke</t>
  </si>
  <si>
    <t>Opomba postavke</t>
  </si>
  <si>
    <t xml:space="preserve">Enota </t>
  </si>
  <si>
    <t>Cena za enoto</t>
  </si>
  <si>
    <t>1  PREDDELA</t>
  </si>
  <si>
    <t>1.1 Geodetska dela</t>
  </si>
  <si>
    <t>0001</t>
  </si>
  <si>
    <t>Obnovitev in zavarovanje zakoličbe osi trase javne ceste v ravninskem terenu</t>
  </si>
  <si>
    <t>km</t>
  </si>
  <si>
    <t>0002</t>
  </si>
  <si>
    <t>Postavitev in zavarovanje prečnega profila ostale javne ceste v revninskem terenu</t>
  </si>
  <si>
    <t>kos</t>
  </si>
  <si>
    <t>0003</t>
  </si>
  <si>
    <t>Ponovno zakoličenje in zavarovanje zakoličbe trase ostale javne ceste med delom</t>
  </si>
  <si>
    <t>0004</t>
  </si>
  <si>
    <t>Obnova in zavarovanje zakoličbe trase ostale javne ceste - končno zakoličenje</t>
  </si>
  <si>
    <t>1.2 Čiščenje terena</t>
  </si>
  <si>
    <t>Odstranitev grmovja na gosto porasli površini (nad 50% pokritega tlorisa) - strojno</t>
  </si>
  <si>
    <t>m2</t>
  </si>
  <si>
    <t>Posek in odstranitev drevesa z deblom premera 31 do 50 cm ter odstranitev vej</t>
  </si>
  <si>
    <t>Odstranitev panja s premerom od 31 do 50 cm z odvozom na deponijo na razdaljo nad 1000m</t>
  </si>
  <si>
    <t>Z odvozom na deponijo.</t>
  </si>
  <si>
    <t>Odstranitev vej predhodno posekanih dreves</t>
  </si>
  <si>
    <t>ura</t>
  </si>
  <si>
    <t>0005</t>
  </si>
  <si>
    <t>Demontaža prometnega znaka na enem podstavku</t>
  </si>
  <si>
    <t>0006</t>
  </si>
  <si>
    <t>Prometni znaki se demontirajo in ponovno postavijo</t>
  </si>
  <si>
    <t>0007</t>
  </si>
  <si>
    <t>Demontaža plastičnega smernika</t>
  </si>
  <si>
    <t>0008</t>
  </si>
  <si>
    <t>Porušitev in odstranitev asfaltne plasti v debelini 6 do 10 cm</t>
  </si>
  <si>
    <t>0009</t>
  </si>
  <si>
    <t>Porušitev in odstranitev prepusta iz cevi s premerom do 60 cm</t>
  </si>
  <si>
    <t>m1</t>
  </si>
  <si>
    <t>0010</t>
  </si>
  <si>
    <t>Demontaža jeklene varnostne ograje</t>
  </si>
  <si>
    <t>0011</t>
  </si>
  <si>
    <t>12 476</t>
  </si>
  <si>
    <t>Porušitev in odstranitev zidu iz cementnega betona</t>
  </si>
  <si>
    <t>1.3 Ostala preddela</t>
  </si>
  <si>
    <t>Zavarovanje gradbišča v času gradnje s polovično zaporo prometa in usmerjanjem s semaforji</t>
  </si>
  <si>
    <t>2 ZEMELJSKA DELA</t>
  </si>
  <si>
    <t>2.1 Izkopi</t>
  </si>
  <si>
    <t>v debelini do 20 cm</t>
  </si>
  <si>
    <t>m3</t>
  </si>
  <si>
    <t>Široki izkop vezljive zemljine - 3. kategorije - strojno z nakladanjem</t>
  </si>
  <si>
    <t>90% celotnega izkopa (ne upošteva se odkop humusa in odstranitev asfalta)</t>
  </si>
  <si>
    <t>Stripping of fertile soil</t>
  </si>
  <si>
    <t>Široki izkop vezljive zemljine - 4. kategorije - strojno z nakladanjem</t>
  </si>
  <si>
    <t>10% celotnega izkopa (ne upošteva se odkop humusa in odstranitev asfalta)</t>
  </si>
  <si>
    <t>Izkop vezljive zemljine - 3. kategorije za temelje, kanalske rove, prepuste, jaške in drenaže, širine do 1,0m in globine do 1,0m - strojno, planiranje dna ročno</t>
  </si>
  <si>
    <t>80% celotnega izkopa</t>
  </si>
  <si>
    <t>Izkop vezljive zemljine - 4. kategorije za temelje, kanalske rove, prepuste, jaške in drenaže, širine do 1,0m in globine do 1,0m</t>
  </si>
  <si>
    <t>20% celotnega izkopa</t>
  </si>
  <si>
    <t>2.2 Planum temeljnih tal</t>
  </si>
  <si>
    <t>Ureditev planuma temeljnih tal zrnate kamnine - 3. kategorije</t>
  </si>
  <si>
    <t>90% celotnega planuma</t>
  </si>
  <si>
    <t>Ureditev planuma temeljnih tal zrnate kamnine - 4. kategorije</t>
  </si>
  <si>
    <t>10% celotnega planuma</t>
  </si>
  <si>
    <t>2.3 Ločilne, drenažne in filtrske plasti ter delovni plato</t>
  </si>
  <si>
    <t>Dobava in vgradnja geotekstilije za ločilno plast, natezna trdnost nad 14 do 16 kN/m2</t>
  </si>
  <si>
    <t>24 117</t>
  </si>
  <si>
    <t>Izvedba stabilizacije nasipa.</t>
  </si>
  <si>
    <t>2.5 Brežine in zelenice</t>
  </si>
  <si>
    <t>25 112</t>
  </si>
  <si>
    <t>Humuziranje brežine brez valjanja, v debelini do 15 cm - strojno</t>
  </si>
  <si>
    <t>Z dobavo humusa iz začasne deponije.</t>
  </si>
  <si>
    <t>25 151</t>
  </si>
  <si>
    <t>Doplačilo za zatravitev s semenom</t>
  </si>
  <si>
    <t>2.9 Prevozi, razprostiranje in ureditev deponij materiala</t>
  </si>
  <si>
    <t>Prevoz materiala na razdaljo na začasno deponijo za kasnejšo ponovno vgradnjo</t>
  </si>
  <si>
    <t>Prevoz materiala na razdaljo nad 10 do 15 km</t>
  </si>
  <si>
    <t>t</t>
  </si>
  <si>
    <t>Odlaganje odpadne zemljine</t>
  </si>
  <si>
    <t>Odlaganje odpadnega asfalta na komunalno deponijo s prevozom</t>
  </si>
  <si>
    <t>3 VOZIŠČNE KONSTRUKCIJE</t>
  </si>
  <si>
    <t>3.1 Nosilne plasti</t>
  </si>
  <si>
    <t>Izdelava nevezane nosilne plasti enakomerno zrnatega drobljenca iz kamnine v debelini do 20 cm</t>
  </si>
  <si>
    <t>TD64</t>
  </si>
  <si>
    <t>TD32</t>
  </si>
  <si>
    <t>Izdelava zgornje nosilne plasti bituminiziranega drobljenca zrnavosti 0/22 mm v debelini 8cm</t>
  </si>
  <si>
    <t>Sub-base from asphalt mixture of bituminous 0/16 or 0/16S mm grains of sand in the thickness of 8 cm</t>
  </si>
  <si>
    <t>3.2 Obrabne in zaporne plasti</t>
  </si>
  <si>
    <t>Izdelava obrabne in zaporne plasti bitumenskega betona BB 11 iz zmesi zrn iz silikatnih kamnin in cestogradbenega bitumna v debelini 40 mm</t>
  </si>
  <si>
    <t>Čiščenje utrjene/odrezkane površine podlage pred pobrizgom z bitumenskim vezivom</t>
  </si>
  <si>
    <t>Pobrizg podlage z bitumensko emulzijo 0,4 kg/m2</t>
  </si>
  <si>
    <t>3.5 Robni elementi vozišč</t>
  </si>
  <si>
    <t>35 214</t>
  </si>
  <si>
    <t>Dobava in vgraditev predfabriciranega dvignjenega robnika iz cementnega betona  s prerezom 15/25 cm</t>
  </si>
  <si>
    <t>Postavljenega na višino +12cm. Izvedba otoka z robniki na desnem uvozu v km 8+550 regionalne ceste</t>
  </si>
  <si>
    <t>35 297</t>
  </si>
  <si>
    <t>Dobava in vgraditev predfabriciranega zavojnega robnika iz cementnega betona z izmerami 15/25/50 cm</t>
  </si>
  <si>
    <t>Dobava in vgraditev predfabriciranega pogreznjenega robnika iz cementnega betona  s prerezom 15/25 cm</t>
  </si>
  <si>
    <t>Postavitev ležečega robnika na lokaciji podporne kamnite zložbe ob cesti</t>
  </si>
  <si>
    <t>Izdelava bankine iz drobljenca, široke od 0,76 do 1,00 m</t>
  </si>
  <si>
    <t>4 ODVODNJAVANJE</t>
  </si>
  <si>
    <t>4.1 Površinsko odvonjavanje</t>
  </si>
  <si>
    <t>Zavarovanje dna kadjunastega jarka s plastjo bitumenskega betona, debelo 3cm, in plastjo bitumiziranega drobljenca debelo 6cm, širokega 50cm</t>
  </si>
  <si>
    <t>Izvedba mulde</t>
  </si>
  <si>
    <t>Izdelava koritnice iz BB, v enaki sestavi kot vozišče, na obstoječo podlago, ob že zgrajenem robniku iz cementnega betona, široke 50 cm</t>
  </si>
  <si>
    <t>4.2 Globinsko odvodnjavanje-drenaža</t>
  </si>
  <si>
    <t>Izdelava vzdolžne in prečne drenaže globoke 1,1m do 2,0m, iz zmesi kamnitih zrn, na podložni plasti iz cementnega betona</t>
  </si>
  <si>
    <t>Disassembly of traffic signs</t>
  </si>
  <si>
    <t>Zasip drenažnega rebra z zmesjo naravnih kamnitih zrn</t>
  </si>
  <si>
    <t>Izdelava izpusta drenaže, po načrtu ne glede na globino ali oviranje z opažem, premera 20 cm</t>
  </si>
  <si>
    <t>Po načrtu za detajl vtočno iztočne glave.</t>
  </si>
  <si>
    <t>4.3 Globinsko odvodnjavanje - kanalizacija</t>
  </si>
  <si>
    <t>Izdelava kanalizacije iz cevi iz polivinilklorida, vključno s podložno plastjo iz zmesi kamnitih zrn, premera 30 cm, v globini do 1,0m</t>
  </si>
  <si>
    <t>Doplačilo za izdelavo kanalizacije v globini 1,1 do 2m s cevmi premera do 30 cm</t>
  </si>
  <si>
    <t>Obbetoniranje cevi za kanalizacijo s cementnim betonom C 8/10 po detajlu iz načrta premera 30 cm</t>
  </si>
  <si>
    <t>Obbetoniranje cevi med jaškom in iztočno glavo kanalizacije</t>
  </si>
  <si>
    <t>45 111</t>
  </si>
  <si>
    <t>Izdelava poševne vtočne ali iztočne glave prepusta krožnega prereza iz cementnega betona s premerom 30 cm</t>
  </si>
  <si>
    <t>Izvedba iztočne glave prepusta pod cesto</t>
  </si>
  <si>
    <t>Preizkus tesnosti cevi premera 21 do 50 cm</t>
  </si>
  <si>
    <t>Pregled vgrajenih cevi s TV kamero</t>
  </si>
  <si>
    <t>4.4 Jaški</t>
  </si>
  <si>
    <t>Izdelava jaška iz polietilena, krožnega prereza s premerom 50 cm, globokega 1,5 do 2,0 m</t>
  </si>
  <si>
    <t>Cestni požiralnik izveden v cesti oziroma muldi (kadjunastem jarku)</t>
  </si>
  <si>
    <t>Izdelava jaška iz polietilena, krožnega prereza s premerom 50cm, globokega 2,0 do 2,5m</t>
  </si>
  <si>
    <t>Izdelava jaška iz polietilena, krožnega prereza s premerom 60cm, globokega 1,5 do 2,0m</t>
  </si>
  <si>
    <t>Cestni požiralnik izveden v robniku pločnika</t>
  </si>
  <si>
    <t>Izdelava jaška iz polietilena, krožnega prereza s premerom 60cm, globokega 2,0 do 2,5m</t>
  </si>
  <si>
    <t>Izdelava jaška iz polietilena, krožnega prereza s premerom 80cm, globokega 1,0 do 1,5m</t>
  </si>
  <si>
    <t>Revizisjki jašek metorene kanalizacije</t>
  </si>
  <si>
    <t>Izdelava jaška iz polietilena, krožnega prereza s premerom 80cm, globokega 1,5 do 2,0m</t>
  </si>
  <si>
    <t>Revizijski jašek meteorne kanalizacije</t>
  </si>
  <si>
    <t>Izdelava jaška iz cementnega betona, krožneba prereza s premerom 80 cm, globokega 1,5 do 2,0 m</t>
  </si>
  <si>
    <t>Vtočni jašek prepusta</t>
  </si>
  <si>
    <t>Preskus tesnosti jaška premera do 50cm</t>
  </si>
  <si>
    <t>Preskus tesnosti jaška premera 60 do 80cm</t>
  </si>
  <si>
    <t>Dobava in vgradnja rešetke iz duktilne litine z nosilnostjo 400 kN, po detajlu iz projekta</t>
  </si>
  <si>
    <t>Dobava in vgraditev pokrova iz duktilne litine z nosilnostjo 400 kN, krožnega prereza s premerom 600 mm</t>
  </si>
  <si>
    <t>4.5 Prepusti</t>
  </si>
  <si>
    <t>Izdelava prepusta krožnega prereza iz cevi iz cementnega betona s premerom 60 cm</t>
  </si>
  <si>
    <t>Izdelava poševne vtočne ali iztočne glave prepusta krožnega prereza iz cementnega betona s premerom 60 cm</t>
  </si>
  <si>
    <t>6 OPREMA  CEST</t>
  </si>
  <si>
    <t>6.1 Pokončna oprema cest</t>
  </si>
  <si>
    <t>Izdelava temelja iz cementnega betona C 12/15, globine 100 cm, premera 30 cm</t>
  </si>
  <si>
    <t>Dobava in vgraditev stebrička za prometni znak iz vroče cinkane jeklene cevi s premerom 64 mm, dolge 3500 mm</t>
  </si>
  <si>
    <t>Prometna znaka "2434" in "2435" sta nameščena na dveh stebričkih. Ostali prometni znaki so nameščeni na enem stebričku.</t>
  </si>
  <si>
    <t>Dobava in pritrditev trikotnega prometnega znaka, podloga iz vročecinkane jeklene pločevine, znak z odsevno folijo RA2 vrste, dolžina stranice a=900mm</t>
  </si>
  <si>
    <t>Dobava in pritrditev prometnega znaka, podloga iz vročecinkane jeklene pločevine, znak z odsevno folijo RA1, velikost od 0,21 do 0,40 m2 (400x400mm)</t>
  </si>
  <si>
    <t>Dobava in pritrditev prometnega znaka, podloga iz vročecinkane jeklene pločevine, znak z odsevno folijo RA2, velikost od 0,41 do 0,70 m2 (400x600mm in 1000x500mm)</t>
  </si>
  <si>
    <t>6.2 Označbe na cestišču</t>
  </si>
  <si>
    <t xml:space="preserve"> S 62 142</t>
  </si>
  <si>
    <t>Izdelava tankoslojnevzdolžne označbe na vozišču z enokomponentno belo barvo, vključno 250 g/m2 posipa z drobci / kroglicami stekla, strojno, debelina plasti suhe snovi 250 mikrometra, širina črte 12 cm</t>
  </si>
  <si>
    <t>S 62 252</t>
  </si>
  <si>
    <t>Doplačilo za izdelavo prekinjenih vzdolžnih označb na vozišču, širina črte 12 cm</t>
  </si>
  <si>
    <t>S 62 163</t>
  </si>
  <si>
    <t>Izdelava tankoslojne prečne in ostalih označb na vozišču z enokomponentno belo barvo, ključno 250 g/m2 posipa z drobci / kroglicami stekla, strojno, debelina plasti suhe snovi 250 mikrometra, širina črte 50 cm</t>
  </si>
  <si>
    <t>S 62 428</t>
  </si>
  <si>
    <t xml:space="preserve">Izdelava tankoslojne prečne in ostalih označb na vozišču z večkomponentno hladno plastiko z vmešanimi drobci / kroglicami stekla, vključno 200 g/m2 dodatnega posipa z drobci stekla, strojno, debelina plasti 3 mm, posamezna površina označbe nad 1,5 m2 </t>
  </si>
  <si>
    <t>Prehodi za pešce (bele barve)</t>
  </si>
  <si>
    <t>6.3 Oprema za vodenje prometa</t>
  </si>
  <si>
    <t>Dobava in postavitev plastičnega smernika s polnim prerezom, dolžina 1200 mm, z odsevnikom iz umetne snovi</t>
  </si>
  <si>
    <t>63 571</t>
  </si>
  <si>
    <t>6.4 Oprema za zavarovanje prometa</t>
  </si>
  <si>
    <t>m</t>
  </si>
  <si>
    <t>Dobava in vgradnja vkopane zaključnice, dolžine 4 m</t>
  </si>
  <si>
    <t>7 TUJE STORITVE</t>
  </si>
  <si>
    <t>7.3 Telekomunikacijske naprave</t>
  </si>
  <si>
    <t>Prestavitev vkopanega kabelskega TK voda po načrtu prestavitve/zaščite komunalnih vodov</t>
  </si>
  <si>
    <t>7.9 Preizkusi, nadzor in tehnična dokumentacija</t>
  </si>
  <si>
    <t>79 311</t>
  </si>
  <si>
    <t>ure</t>
  </si>
  <si>
    <t>79 351</t>
  </si>
  <si>
    <t>79 514</t>
  </si>
  <si>
    <t>Izdelava projektne dokumentacije za projekt izvedenih del</t>
  </si>
  <si>
    <t>PREDDELA</t>
  </si>
  <si>
    <t>ZEMELJSKA DELA</t>
  </si>
  <si>
    <t>3.</t>
  </si>
  <si>
    <t>VOZIŠČNE KONSTRUKCIJE</t>
  </si>
  <si>
    <t>4.</t>
  </si>
  <si>
    <t>ODVODNJAVANJE</t>
  </si>
  <si>
    <t>6.</t>
  </si>
  <si>
    <t>OPREMA CEST</t>
  </si>
  <si>
    <t>7.</t>
  </si>
  <si>
    <t>TUJE STORITVE</t>
  </si>
  <si>
    <t>8.</t>
  </si>
  <si>
    <t>Površinski izkop plodne zemljine 1. kategorije - strojno z odrivom do 100m</t>
  </si>
  <si>
    <t>90% celotnega izkopa (ne upošteva se odkop humusa)</t>
  </si>
  <si>
    <t>10% celotnega izkopa (ne upošteva se odkop humusa)</t>
  </si>
  <si>
    <t>Razprostiranje odvečne plodne zemljine - 1.kategorije</t>
  </si>
  <si>
    <t>Izdelava nevezane nosilne plasti enakomerno zrnatega drobljenca iz kamnine v debelini 21 do 30 cm</t>
  </si>
  <si>
    <t>Postavljenega na višino +12cm. Notranji rob pločnika.</t>
  </si>
  <si>
    <t>Pogreznjen na višino +0cm. Zunanji rob pločnika.</t>
  </si>
  <si>
    <t>Dobava in vgraditev predfabriciranega pogreznjenega robnika iz cementnega betona  s prerezom ../.. cm</t>
  </si>
  <si>
    <t>Dobava in vgraditev stebrička za prometni znak iz vroče cinkane jeklene cevi s premerom 64 mm, dolge 3000 mm</t>
  </si>
  <si>
    <t>Dobava in vgraditev stebrička za prometni znak iz vroče cinkane jeklene cevi s premerom 64 mm, dolge 2500 mm</t>
  </si>
  <si>
    <t>Dobava in pritrditev trikotnega prometnega znaka, podloga iz vročecinkane jeklene pločevine, znak z odsevno folijo RA2 vrste, dolžina stranice a=600mm</t>
  </si>
  <si>
    <t>Dobava in pritrditev prometnega znaka, podloga iz vročecinkane jeklene pločevine, znak z odsevno folijo RA2, velikost od 0,11 do 0,20 m2 (400x400mm)</t>
  </si>
  <si>
    <t>Dobava in pritrditev prometnega znaka, podloga iz vročecinkane jeklene pločevine, znak z odsevno folijo RA2, velikost od 0,21 do 0,40 m2 (600x400mm)</t>
  </si>
  <si>
    <t xml:space="preserve">Dopolnilne table </t>
  </si>
  <si>
    <t>Demonontaža prometmega znaka na dveh podstavkih, odvoz na začasno deponijo, deponiranje ter ponovna pritrditev na drog</t>
  </si>
  <si>
    <t>4 kosi se vgradijo kot samostojni smerniki, 4 pa se vgradijo v JVO</t>
  </si>
  <si>
    <t>2.4 Nasipi, zasipi, klini, posteljica in glinasti naboj</t>
  </si>
  <si>
    <t>Izdelava jaška iz cementnega betona, krožneba prereza s premerom 80 cm, globokega 2,5 do 3,0 m</t>
  </si>
  <si>
    <t>Št.</t>
  </si>
  <si>
    <t>Šifra</t>
  </si>
  <si>
    <t>OPIS DELA</t>
  </si>
  <si>
    <t>Enota</t>
  </si>
  <si>
    <t>Količina</t>
  </si>
  <si>
    <t>1.0</t>
  </si>
  <si>
    <t>PREDDELA in KONČNA DELA</t>
  </si>
  <si>
    <t>00 000</t>
  </si>
  <si>
    <r>
      <t xml:space="preserve">Geodetska dela - zakoličba geodetskih in višinskih točk. </t>
    </r>
    <r>
      <rPr>
        <sz val="11"/>
        <color theme="1"/>
        <rFont val="Calibri"/>
        <family val="2"/>
        <charset val="238"/>
        <scheme val="minor"/>
      </rPr>
      <t>Skupaj cca. 11 točk.</t>
    </r>
  </si>
  <si>
    <t>kpl</t>
  </si>
  <si>
    <t>11 311</t>
  </si>
  <si>
    <t>Postavitev in zavarovanje profilov za zakoličbo objekta s površino do 50 m2.</t>
  </si>
  <si>
    <t>58 241</t>
  </si>
  <si>
    <t>Dobava in vgraditev žične panelne ograje, visoke 120 cm, iz vroče pocinkane žice in stebričkov (vključena vsa dela: pletivo, napenjalne žice, stebrički in pritrditev stebričkov na AB venec s sidrnimi vijaki,…). Vgradnja po načrtu proizvajalca.</t>
  </si>
  <si>
    <t>PREDDELA in KONČNA DELA SKUPAJ:</t>
  </si>
  <si>
    <t>2.0</t>
  </si>
  <si>
    <t>21 314</t>
  </si>
  <si>
    <t>Izkop vezljive zemljine/zrnate kamnine – 3. kategorije za kanalske rove in prepuste, širine do 1,0 m in globine do 1,0 m – strojno, planiranje dna ročno. Izkopi za kanalizacijske cevi od kamnite zložbe do končnega iztoka.</t>
  </si>
  <si>
    <t>21 434</t>
  </si>
  <si>
    <t>Izkop vezljive zemljine/zrnate kamnine – 3. kategorije za gradbene jame za objekte, globine do 2,5 m  – strojno, planiranje dna ročno. Izkopi za kamnito zložbo.</t>
  </si>
  <si>
    <t>21 435 21 436</t>
  </si>
  <si>
    <t>Prekladanje in deponiranje izkopanega materiala na začasno deponijo na delovišču.</t>
  </si>
  <si>
    <t>5.</t>
  </si>
  <si>
    <t>Prekladanje in nasipanje izkopanega materiala iz začasne deponije na gradbišču - material vezljive zemljine/zrnate kamnine 3. kategorije. Povratno nasipanje za kamnito zložbo, kanalizacijske cevi.</t>
  </si>
  <si>
    <t>Nakladanje izkopanega materiala, prevoz in deponiranje na trajno deponijo na razdalji do 10 km.</t>
  </si>
  <si>
    <t xml:space="preserve"> 22 112</t>
  </si>
  <si>
    <t>Ureditev planuma temeljnih tal mehke in trde kamnine – 4. in 5. kategorije. Kamnita zložba.</t>
  </si>
  <si>
    <t>Ureditev naklonov in povrnitev (novih ali poškodovanih) brežin v prvotno stanje.</t>
  </si>
  <si>
    <t>Humuziranje brežine brez valjanja, v debelini do 15 cm - strojno.</t>
  </si>
  <si>
    <t>Doplačilo za zatravitev s semenom.</t>
  </si>
  <si>
    <t>ZEMELJSKA DELA SKUPAJ :</t>
  </si>
  <si>
    <t>3.0</t>
  </si>
  <si>
    <t>KAMNITA ZLOŽBA</t>
  </si>
  <si>
    <t>51 211</t>
  </si>
  <si>
    <t>Dobava in izdelava   (enostranskega) podprtega opaža za ravne temelje (višina temelja 0.5 m).</t>
  </si>
  <si>
    <t xml:space="preserve">53 134 53 612   </t>
  </si>
  <si>
    <t>Dobava in vgraditev cementnega betona C25/30, XC2, D32, S2 v prerez nad 0,50 m3/m2-m1. Temelj in betonska posteljica drenažne cevi.</t>
  </si>
  <si>
    <t>Dobava in vgradnja zemeljsko vlažnega betona C25/30 in kamnitih blokov velikosti 20-50 cm v razmerju  30:70, vključno z izdelavo poglobljenih fug na vidnem delu.</t>
  </si>
  <si>
    <t>Izdelava betonske mulde, širine 30 cm, v debelini 15 cm iz cementnega betona C16/20.</t>
  </si>
  <si>
    <t>51 511</t>
  </si>
  <si>
    <t>Izdelava podprtega opaža za betonski venec s podporo, visoko do 2 m.</t>
  </si>
  <si>
    <t>51 331</t>
  </si>
  <si>
    <t>Izdelava dvostranskega vezanega opaža za betonski venec (višina venca 0.25 m).</t>
  </si>
  <si>
    <t>53 132  53 621  53 634 53 672</t>
  </si>
  <si>
    <t>Dobava in vgraditev cementnega betona C30/37, XD1, XF3, PV-II, D32, S3 v prerez od 0,16 do 0,30 m3/m2-m1. Betonski venec.</t>
  </si>
  <si>
    <t>52 222</t>
  </si>
  <si>
    <t>Dobava in postavitev rebrastih armaturnih palic iz visokovrednega naravno trdega jekla B St 500 S s premerom 10 mm, za srednje zahtevno ojačitev.</t>
  </si>
  <si>
    <t>kg</t>
  </si>
  <si>
    <t>KAMNITA ZLOŽBA SKUPAJ :</t>
  </si>
  <si>
    <t>4.0</t>
  </si>
  <si>
    <t>Dobava in vgradnja kamnitega drobljenca D16/32 za drenažni zasip. Po potrebi zasipanje z opažem.</t>
  </si>
  <si>
    <t>Dobava in vgradnja PE drenažne cevi DN 200 na betonski temelj z obsipom, vključno z ureditvijo vtoka ter iztoka.</t>
  </si>
  <si>
    <t>Dobava in vgradnja PE kanalizacijske cevi DN 250 SN4 na peščeni posteljici z obsipom, vključno z morebitnimi koleni in ureditvijo vtoka ter iztoka.</t>
  </si>
  <si>
    <t>44 145</t>
  </si>
  <si>
    <t>Izdelava jaška iz cementnega betona, krožnega prereza s premerom 60 cm, globokega 2.5 m, vključno z ureditvijo vtoka in iztoka PE cevi.</t>
  </si>
  <si>
    <t>44 914</t>
  </si>
  <si>
    <t xml:space="preserve">Dobava in vgraditev pokrova iz ojačenega cementnega betona, krožnega prereza s premerom 60 cm. </t>
  </si>
  <si>
    <t>ODVODNJAVANJE SKUPAJ:</t>
  </si>
  <si>
    <t>6.0</t>
  </si>
  <si>
    <t>Izdelava projektne dokumentacije za projekt izvedenih del.</t>
  </si>
  <si>
    <t>Izdelava geodetskega posnetka za projekt izvedenih del.</t>
  </si>
  <si>
    <t>TUJE STORITVE SKUPAJ:</t>
  </si>
  <si>
    <t xml:space="preserve">ODVODNJAVANJE </t>
  </si>
  <si>
    <t>SKUPAJ :</t>
  </si>
  <si>
    <t>Kamnita zložba 1</t>
  </si>
  <si>
    <t>Kamnita zložba 2</t>
  </si>
  <si>
    <t>KAMNITA ZLOŽBA 2</t>
  </si>
  <si>
    <t>Dobava in postavitev rebrastih armaturnih palic iz visokovrednega naravno trdega jekla B St 500 S s premerom 8 mm in 10 mm, za srednje zahtevno ojačitev.</t>
  </si>
  <si>
    <t>Objekt:</t>
  </si>
  <si>
    <t xml:space="preserve">Ureditev regionalne ceste R2-407/1144 Gorenja 
vas – Ljubljanica od km 8+500 do km 10+060 (1. faza in 2. faza)
</t>
  </si>
  <si>
    <t>Projektantski predračun</t>
  </si>
  <si>
    <t xml:space="preserve">Številka načrta : </t>
  </si>
  <si>
    <t>5727/18</t>
  </si>
  <si>
    <t>Investitor:</t>
  </si>
  <si>
    <t xml:space="preserve">Ministrstvo za infrastrukturo in prostor, Direkcija RS za infrastrukturo, </t>
  </si>
  <si>
    <t>Tržaška cesta 19, 1000 Ljubljana</t>
  </si>
  <si>
    <t>GRADBENA DELA</t>
  </si>
  <si>
    <t>KABELSKI RAZVOD</t>
  </si>
  <si>
    <t>KANDELABRI IN SVETILKE</t>
  </si>
  <si>
    <t>PREDELAVA TK OMREŽJA</t>
  </si>
  <si>
    <t>PREDELAVA NN OMREŽJA</t>
  </si>
  <si>
    <t>OSTALA EL. INSTALACIJSKA DELA IN MATERIAL</t>
  </si>
  <si>
    <t>OSTALE STORITVE</t>
  </si>
  <si>
    <t>S K U P A J :</t>
  </si>
  <si>
    <r>
      <t xml:space="preserve">SKUPAJ  </t>
    </r>
    <r>
      <rPr>
        <sz val="14"/>
        <rFont val="Arial"/>
        <family val="2"/>
        <charset val="238"/>
      </rPr>
      <t>z DDV :</t>
    </r>
  </si>
  <si>
    <t>Opomba!</t>
  </si>
  <si>
    <t>* V popisih so zajeta vsa potrebna, tudi pomožna in pripravljalna dela, vključno s potrebnim materialom in sredstvi za izdelavo - izvedbo posamezne postavke</t>
  </si>
  <si>
    <t>Poz.</t>
  </si>
  <si>
    <t>Naziv dela in materiala</t>
  </si>
  <si>
    <t>kol</t>
  </si>
  <si>
    <t>ME</t>
  </si>
  <si>
    <t xml:space="preserve"> </t>
  </si>
  <si>
    <t xml:space="preserve">Zakoličba trase CR </t>
  </si>
  <si>
    <t>Izkop jarka globine 1.1 m in 0.4 m širine; zasutje z utrjevanjem po plasteh; povrnitev v obstoječe stanje</t>
  </si>
  <si>
    <t>Dodatek za ročni izkop ( ocena )</t>
  </si>
  <si>
    <t>Zaščita kabelske kanalizacije pri prečkanju povoznih površin - obbetoniranje cevi z betonom 
C 16/20 -  0,2m3/m1</t>
  </si>
  <si>
    <t>Dobava in vgradnja v izkopan rov; pocinkan valjanec FeZn 25x4mm</t>
  </si>
  <si>
    <t>Dobava križna sponka 60x60 in izdelava križnih stikov</t>
  </si>
  <si>
    <t>antikorozijska zaščita (bitumen)</t>
  </si>
  <si>
    <t>Dobava in vgradnja v izkopan rov; opozorilni trak</t>
  </si>
  <si>
    <t>Dobava in vgradnja v izkopan rov; DWP cev fi 110 mm</t>
  </si>
  <si>
    <t>izkop in izdelava jaška iz BC fi 800 mm kpl z 15T LTŽ pokrovom; obetoniranje ter zasutje</t>
  </si>
  <si>
    <t xml:space="preserve">izkop in izdelava stojnega mesta iz betonske cevi fi 400 mm, dolžine 1,5 m ter obbetoniranje za kandelabre, komplet z izkopom, zasipom, utrjevanjem in planiranjem. </t>
  </si>
  <si>
    <t>SKUPAJ:</t>
  </si>
  <si>
    <t>(dobava in montaža/polaganje)</t>
  </si>
  <si>
    <t>kabel NAYY-J 4x16+1,5 mm2  uvlečen v DWP cevi</t>
  </si>
  <si>
    <t>Izdelava kabelskih končnikov in priključitev kablov NAYY-J 4x16+1,5 mm v kandelabru</t>
  </si>
  <si>
    <t>Instalacija (ožičenje)  kandelabrov  in sicer od priključne omarice v kandelabru do same svetilke s kablom NYM-J 3x2,5 mm2</t>
  </si>
  <si>
    <t>Izdelava navezave na obstoječo linijo CR s kablom NAYY-J 4x16+1,5 mm2 na obstoječem pocinkanem drogu; priključni komplet</t>
  </si>
  <si>
    <t>(dobava in montaža)</t>
  </si>
  <si>
    <t>Dobava in montaža tipskih antikorozijsko zaščitenih drogov, h=9,0 m z nastavkom ɸ60 mm za direktni natik cestnih svetilk; izdelani po standardu SIST EN 40 in SIST EN-ISO 1461</t>
  </si>
  <si>
    <t xml:space="preserve">Dobava in montaža cestne LED svetilke, zaščitene pred prahom in vlago IP66, zaščita proti udarcem IK08, klasa 2 električne zaščite, ohišje iz tlačno ulitega aluminija, natik navpično na kandelaber debeline od 42mm do 60mm, natik na krak s strani debeline 42mm do 60mm nastavljiv kot natika 0°, 5°, 10° ali 15°, zamenljiv in nadgradljiv optični modul, zamenljiv in nadgradljiv napajalnik, 7721 lm izhodnega svetlobnega toka svetilke, moč svetilke 60W, barvna temperatura vira 4050K, indeks barvnega videza višji od 70. (kot npr.:SLUM 2 28.060.010) </t>
  </si>
  <si>
    <t>Izdelava priključka ozemljitve na drog z  FeZn 25x4 mm (2,5 m)</t>
  </si>
  <si>
    <t>Dobava in montaža priključno varovalnega elementa PVE4/25-1</t>
  </si>
  <si>
    <t>Trasiranje nove trase zemeljskega kabla, TK linije oz. kabelske kanalizacije z uprabo obstoječih načrtov in iskalca kablov oz po projektu</t>
  </si>
  <si>
    <t>Izdelava 1x1 cevne kab. kanalizacije iz cevi fi 110mm ali 125mm na globini 0.8 m oz. 1,2 m na obdelovalnih površinah in 0,6 m v zemljišču V. ktg. (vrh zgornjega roba cevi), izkop v zemljišču III. do V. ktg., dobava peska (granul. 4-8 mm) in zaščita cevi s peskom v sloju 10 cm nad cevmi, zasip kanala z utrditvijo v slojih po 20-25 cm, dobava in položitev opozorilnega traku, nakladanje in odvoz odvečnega materiala ter stroški začasne in končne deponije, čiščenje trase, brez dobave cevi</t>
  </si>
  <si>
    <t xml:space="preserve">Odkop in prestavitev obstoječega TK kablovoda v novo traso TK kabelske kanalizacije </t>
  </si>
  <si>
    <t>Prestavitev obstoječega lesenega TK droga, v smeri trase TK voda, izven območja meje ureditve reigonalne ceste</t>
  </si>
  <si>
    <t>Prestavitev in montaža obstoječega TK voda na prestavljene TK drogove</t>
  </si>
  <si>
    <t>Nov nadzemni TK vod</t>
  </si>
  <si>
    <t>Dvostranski priklop novega TK voda</t>
  </si>
  <si>
    <t>Dela naročiti pri Elektro Ljubljana, d.d.</t>
  </si>
  <si>
    <t>odklop in demontaža obstoječih svetilk CR; odvoz na dogovorjeno mesto</t>
  </si>
  <si>
    <t xml:space="preserve">odkop in odstranitev obstoječih drogov cestne razsvetljave; odvoz na dogovorjeno mesto </t>
  </si>
  <si>
    <t>odklop in demontaža obstoječega nadzemnega napajalnega kabla za obstoječo CR</t>
  </si>
  <si>
    <t xml:space="preserve">MERITVE ZAŠČITE PROTI UDARU ELEKTRIČNEGA TOKA, IZOLACIJSKE TRDNOSTI KABELSKIH VODNIKOV, GALVANSKIH POVEZAV KOVINSKIH MAS, PONIKALNE UPORNOSTI, </t>
  </si>
  <si>
    <t>SVETLOBNOTEHNIČNE MERITVE ZA VERIFIKACIJO IZPOLNJEVANJA PROJEKTNO DOLOČENIH PARAMERTOV</t>
  </si>
  <si>
    <t>NADZOR ELEKTRODISTRIBUCIJE IN STIKALNE MANIPULACIJE PRI PRIKLOPU OBJEKTA</t>
  </si>
  <si>
    <t>ZAKOLIČBA OBSTOJEČIH KOMUNALNIH VODOV</t>
  </si>
  <si>
    <t>GEODETSKI POSNETEK in IZDELAVA NAČRTA ZA VRIS V KATASTER GJI</t>
  </si>
  <si>
    <t>IZDELAVA NOV DOKUMENTACIJE</t>
  </si>
  <si>
    <t>IZDELAVA PID DOKUMENTACIJE</t>
  </si>
  <si>
    <t>Javna razsvetljava</t>
  </si>
  <si>
    <t>Vgraditev nasipa iz vezljive zemljine - 3.kategorije z dobavo iz stranskega odvzema</t>
  </si>
  <si>
    <t>35 234</t>
  </si>
  <si>
    <t>Zunanji rob pločnika. Dimenzije 8/20 cm.</t>
  </si>
  <si>
    <t>S 11 121</t>
  </si>
  <si>
    <t>S 11 221</t>
  </si>
  <si>
    <t>S 11 412</t>
  </si>
  <si>
    <t>S 11 422</t>
  </si>
  <si>
    <t>S 12 122</t>
  </si>
  <si>
    <t>S 12 152</t>
  </si>
  <si>
    <t>S 12 166</t>
  </si>
  <si>
    <t>S 12 181</t>
  </si>
  <si>
    <t>S 12 211</t>
  </si>
  <si>
    <t>S 12 212</t>
  </si>
  <si>
    <t>S 12 261</t>
  </si>
  <si>
    <t>S 12 322</t>
  </si>
  <si>
    <t>S 12 411</t>
  </si>
  <si>
    <t>S 12 231</t>
  </si>
  <si>
    <t>S 13 111</t>
  </si>
  <si>
    <t>Izdelava elaborata</t>
  </si>
  <si>
    <t>S 21 113</t>
  </si>
  <si>
    <t>S 21 224</t>
  </si>
  <si>
    <t>S 21 234</t>
  </si>
  <si>
    <t>S 21 313</t>
  </si>
  <si>
    <t>S 21 315</t>
  </si>
  <si>
    <t>S 22 113</t>
  </si>
  <si>
    <t>S 22 114</t>
  </si>
  <si>
    <t>S 23 313</t>
  </si>
  <si>
    <t>S 31 131</t>
  </si>
  <si>
    <t>S 24 421</t>
  </si>
  <si>
    <t>Izdelava posteljice v debelini plasti do 30 cm iz zrnate kamnine - 3.kategorije</t>
  </si>
  <si>
    <t>Izdelava posteljice v debelini plasti do 40 cm iz zrnate kamnine - 3. kategorije</t>
  </si>
  <si>
    <t>S 24 441</t>
  </si>
  <si>
    <t>S 25 112</t>
  </si>
  <si>
    <t>S 25 151</t>
  </si>
  <si>
    <t>S 29 121</t>
  </si>
  <si>
    <t>S 29 151</t>
  </si>
  <si>
    <t>S 29 153</t>
  </si>
  <si>
    <t>S 31 344</t>
  </si>
  <si>
    <t>S 32 273</t>
  </si>
  <si>
    <t>S 32 591</t>
  </si>
  <si>
    <t>S 32 562</t>
  </si>
  <si>
    <t>S 36 133</t>
  </si>
  <si>
    <t>3.6 Bankine</t>
  </si>
  <si>
    <t>S 41 451</t>
  </si>
  <si>
    <t>S 41 322</t>
  </si>
  <si>
    <t>S 42 233</t>
  </si>
  <si>
    <t>S 42 271</t>
  </si>
  <si>
    <t>S 42 486</t>
  </si>
  <si>
    <t>S 43 224</t>
  </si>
  <si>
    <t>S 43 511</t>
  </si>
  <si>
    <t>S 43 274</t>
  </si>
  <si>
    <t>S 43 832</t>
  </si>
  <si>
    <t>S 43 841</t>
  </si>
  <si>
    <t>S 44 163</t>
  </si>
  <si>
    <t xml:space="preserve"> 44 165</t>
  </si>
  <si>
    <t>S 44 333</t>
  </si>
  <si>
    <t>S 44 334</t>
  </si>
  <si>
    <t>S 44 343</t>
  </si>
  <si>
    <t>S 44 344</t>
  </si>
  <si>
    <t>S 44 362</t>
  </si>
  <si>
    <t>S 44 363</t>
  </si>
  <si>
    <t>S 44 797</t>
  </si>
  <si>
    <t>S 44 798</t>
  </si>
  <si>
    <t>S 44 855</t>
  </si>
  <si>
    <t>S 44 972</t>
  </si>
  <si>
    <t>S 45 114</t>
  </si>
  <si>
    <t>S 45 213</t>
  </si>
  <si>
    <t>S 61 132</t>
  </si>
  <si>
    <t>S 61 215</t>
  </si>
  <si>
    <t>S 61 216</t>
  </si>
  <si>
    <t>S 61 217</t>
  </si>
  <si>
    <t>S 61 422</t>
  </si>
  <si>
    <t>S 61 421</t>
  </si>
  <si>
    <t>S 61 712</t>
  </si>
  <si>
    <t>S 61 713</t>
  </si>
  <si>
    <t>S 63 122</t>
  </si>
  <si>
    <t xml:space="preserve">Dobava in vgraditev cestnega ogledala, (brez stebrička), (800x600) </t>
  </si>
  <si>
    <t>S 63 571</t>
  </si>
  <si>
    <t>S 64 281</t>
  </si>
  <si>
    <t>S 73 131</t>
  </si>
  <si>
    <t>S 79 311</t>
  </si>
  <si>
    <t>S 79 351</t>
  </si>
  <si>
    <t>S 79 514</t>
  </si>
  <si>
    <t>S 24 117</t>
  </si>
  <si>
    <t>S 29 131</t>
  </si>
  <si>
    <t>S 31 132</t>
  </si>
  <si>
    <t>S 32 277</t>
  </si>
  <si>
    <t>S 35 214</t>
  </si>
  <si>
    <t>S 35 235</t>
  </si>
  <si>
    <t>S 35 236</t>
  </si>
  <si>
    <t>S 61 714</t>
  </si>
  <si>
    <t>Dobava in vgraditev cestnega ogledala (brez ogledala), (800x600)</t>
  </si>
  <si>
    <t>Izvedba DKN, drenažnih cevi DN 160</t>
  </si>
  <si>
    <t>Izvedba DKN, drenažnih cevi DN 200</t>
  </si>
  <si>
    <t>Iz asfalta; AC 8 surf B70/100, A5-Z3(pločnik)</t>
  </si>
  <si>
    <t>Iz asfalta; AC 22 base B 50/70 A2 (cesta, ojačitev)</t>
  </si>
  <si>
    <t>Iz asfalta; AC 22 base B 50/70 A2 (cesta, novo vozišče)</t>
  </si>
  <si>
    <t>Iz asfalta; AC 11 surf B70/100, A3-Z2 ali SMA 8, A3-Z2 (cesta, ojačitev)</t>
  </si>
  <si>
    <t>Iz asfalta; AC 11 surf B70/100, A3-Z2 ali SMA 8, A3-Z2 (cesta, novo vozišče)</t>
  </si>
  <si>
    <t xml:space="preserve">PZ 3312 in 3312-2 se pritrdita na isti drog </t>
  </si>
  <si>
    <r>
      <t xml:space="preserve">Geodetska dela - zakoličba geodetskih in višinskih točk. </t>
    </r>
    <r>
      <rPr>
        <sz val="11"/>
        <color theme="1"/>
        <rFont val="Calibri"/>
        <family val="2"/>
        <charset val="238"/>
        <scheme val="minor"/>
      </rPr>
      <t>Skupaj cca. 8 točk.</t>
    </r>
  </si>
  <si>
    <t>Izkop vezljive zemljine/zrnate kamnine – 3. kategorije za gradbene jame za objekte, globine do 4,0 m  – strojno, planiranje dna ročno. Izkopi za kamnito zložbo.</t>
  </si>
  <si>
    <t>Dobava in vgraditev cementnega betona C25/30, XC2, D32, S2 v prerez nad 0,50 m3/m2-m1. Temelj.</t>
  </si>
  <si>
    <t>Dobava in vgradnja zemeljsko vlažnega betona C25/30 in zmrzlinsko odpornih kamnitih blokov velikosti 30-70 cm v razmerju  30:70, vključno z izdelavo poglobljenih fug na vidnem delu.</t>
  </si>
  <si>
    <t>51 512</t>
  </si>
  <si>
    <t>Izdelava podprtega opaža za betonski venec s podporo, visoko 2,1 do 4 m.</t>
  </si>
  <si>
    <t>Izdelava dvostranskega vezanega opaža za betonski venec (višina venca 0.55 m).</t>
  </si>
  <si>
    <t>53 134  53 623  53 635 53 672</t>
  </si>
  <si>
    <t>Dobava in vgraditev cementnega betona C30/37, XD3, XF4, PV-II, D32, S3 v prerez nad 0,50 m3/m2-m1. Betonski venec.</t>
  </si>
  <si>
    <t>44 175</t>
  </si>
  <si>
    <t>Izdelava jaška iz cementnega betona, krožnega prereza s premerom 100 cm, globokega 3.5 m, vključno z ureditvijo vtoka in iztoka PE cevi.</t>
  </si>
  <si>
    <t>44 917</t>
  </si>
  <si>
    <t xml:space="preserve">Dobava in vgraditev pokrova iz ojačenega cementnega betona, krožnega prereza s premerom 100 cm. </t>
  </si>
  <si>
    <t>Izdelava iztoka (ponikovalnica) iz PE kanalizacijske cevi z drenažnim jaškom iz cementnega betona,  krožnega prereza s premerom 100 cm, globokega 1.0 m in vgraditev pokrova iz ojačenega cementnega betona, krožnega prereza s premerom 100 cm. Drenažni zasip kamnitega drobljenca D16/32 - 4 m3, ločilni geotekstil - 5 m2. Po načrtu.</t>
  </si>
  <si>
    <t>Dobava in vgradnja zemeljsko vlažnega betona C25/30 in kamnitih blokov velikosti 20-40 cm v razmerju  30:70, vključno z izdelavo poglobljenih fug na vidnem delu. Stabilizacijska obloga jaška na "licu" oziroma spodnjem delu.</t>
  </si>
  <si>
    <t>Kamnita zložba 3</t>
  </si>
  <si>
    <t>VZPD</t>
  </si>
  <si>
    <t>POPIS DEL Z OCENO STROŠKOV UREDITVE GRADBIŠČA IN IZVAJANJA SKUPNIH UKREPOV ZA ZAGORAVLJANJE VARNOSTI IN ZDRAVJA NA GRADBIŠČU</t>
  </si>
  <si>
    <t>Zap.št.</t>
  </si>
  <si>
    <t>Popis del</t>
  </si>
  <si>
    <t>Dobava, postavitev in kasnejša odstranitev gradbiščne ograje iz zaščitne mreže oz. panojev, dimenzij 2.00 m x  2.00 m, vključno s postavitvijo nosilnih stebrov. Za fiksni del gradbišča se predvidi 110 m ograje in 200 m ograje se predvidi za premični del gradbišča.</t>
  </si>
  <si>
    <t>Izdelava, montaža in kasnejša odstranitev dvokrilnih vrat, dimenzij 4.00 m x 2.00 m, iz lesenega ogrodja in polnila iz žičnega pletiva.</t>
  </si>
  <si>
    <t>Dobava, montaža in demontaža enokrilnih vhodnih in izhodnih vrat, dimenzij 1.00 m x 2.00 m, iz pločevine.</t>
  </si>
  <si>
    <t>Dobava, montaža in demontaža gradbiščne napisne table.</t>
  </si>
  <si>
    <t>Postavitev, odstranitev in amortizacija tipskega zabojnika za pisarno, garderobo, skladišče in prostor za počitek, dimenzij 2.40 m x 6.10 m.</t>
  </si>
  <si>
    <t>Postavitev, odstranitev in amortizacija skladišča za nevarne snovi, dimenzij 2.00 m x 2.40 m.</t>
  </si>
  <si>
    <t>Izdelava in kasnejša porušitev lesenega nadstreška za tesarsko delavnico, dimenzij 4.00 m x 5.00 m.</t>
  </si>
  <si>
    <t>komplet</t>
  </si>
  <si>
    <t xml:space="preserve">Namestitev ustreznega števila gasilnikov na gradbišču 6 x S9 ABC na prah.  </t>
  </si>
  <si>
    <t>SKUPAJ brez DDV</t>
  </si>
  <si>
    <t>SKUPAJ</t>
  </si>
  <si>
    <t>Pločnik</t>
  </si>
  <si>
    <t>Ureditev regionalne ceste R2-407/1144 GORENJA VAS – LJUBLJANICA od km 8+500 do km 9+200  (1.faza)</t>
  </si>
  <si>
    <t>================================================================</t>
  </si>
  <si>
    <t xml:space="preserve"> Nepredvidena dela (10%)</t>
  </si>
  <si>
    <t xml:space="preserve"> SKUPAJ:</t>
  </si>
  <si>
    <t>===============================================================</t>
  </si>
  <si>
    <t>REKAPITULACIJA JAVNE RAZSVETLJAVE</t>
  </si>
  <si>
    <t>ZAČASNA PROMETNA UREDITEV</t>
  </si>
  <si>
    <t>REKAPITULACIJA - 1. CESTA</t>
  </si>
  <si>
    <t>==========================================================</t>
  </si>
  <si>
    <t>REKAPITULACIJA - 2. PLOČNIK</t>
  </si>
  <si>
    <t>====================================================</t>
  </si>
  <si>
    <t>===========================================================</t>
  </si>
  <si>
    <t>REKAPITULACIJA - 3.KAMNITA ZLOŽBA 1</t>
  </si>
  <si>
    <t>REKAPITULACIJA - 4.KAMNITA ZLOŽBA 2</t>
  </si>
  <si>
    <t>===============================================================================</t>
  </si>
  <si>
    <t>REKAPITULACIJA - 5.KAMNITA ZLOŽBA 3</t>
  </si>
  <si>
    <t>====================================================================================</t>
  </si>
  <si>
    <t>REKAPITULACIJA  - SKUPAJ</t>
  </si>
  <si>
    <t>=======================================================================</t>
  </si>
  <si>
    <t>REKAPITULACIJA - 8.ZPU</t>
  </si>
  <si>
    <t>==================================================================================</t>
  </si>
  <si>
    <t>REKAPITULACIJA - 7.VZPD</t>
  </si>
  <si>
    <t>SKUPAJ Z DDV 22%</t>
  </si>
  <si>
    <t>Rekonstrukcija ceste - 1.faza</t>
  </si>
  <si>
    <t>Rekonstrukcija ceste - 2.faza</t>
  </si>
  <si>
    <t>Začasna prometna ureditev</t>
  </si>
  <si>
    <t>Ureditev regionalne ceste R2-407/1144 GORENJA VAS – LJUBLJANICA od km 8+500 do km 10+060 (1 in 2 faza)</t>
  </si>
  <si>
    <t>Kamnita zložba 4</t>
  </si>
  <si>
    <t>Ureditev regionalne ceste R2-407/1144 GORENJA VAS – LJUBLJANICA od km  9+200  do km 10+060 (2.faza)</t>
  </si>
  <si>
    <t>Projektantski predračun - cesta 2. faza</t>
  </si>
  <si>
    <t>Demontaža prometmega znaka na dveh podstavkih</t>
  </si>
  <si>
    <t>Na trasi ceste</t>
  </si>
  <si>
    <t>V območju rekultivacije</t>
  </si>
  <si>
    <t>S 12 323</t>
  </si>
  <si>
    <t>Porušitev in odstranitev asfaltne plasti v debelini nad 10 cm</t>
  </si>
  <si>
    <t>0012</t>
  </si>
  <si>
    <t>12 297</t>
  </si>
  <si>
    <t>Porušitev in odstranitev ograje iz žice pod električnim napojem</t>
  </si>
  <si>
    <t>Elektirični pastir</t>
  </si>
  <si>
    <t>S 13 252</t>
  </si>
  <si>
    <t>Črpanje vode za zavarovanje gradbene jame, od 6 do 15 l/s</t>
  </si>
  <si>
    <t>Površinski izkop plodne zemljine 1. kategorije - strojno z odrovom do 100m</t>
  </si>
  <si>
    <t>90% celotnega izkopa (ne upošteva se izkop humusa in odstranitev asfalta)</t>
  </si>
  <si>
    <t xml:space="preserve">10% celotnega izkopa (ne upošteva se izkop humusa in odstranitev asfalta)    </t>
  </si>
  <si>
    <t xml:space="preserve">Vgraditev nasipa iz vezljive zemljine - 3.kategorije z dobavo iz stranskega odvzema </t>
  </si>
  <si>
    <t>Vgraditev posteljice v debelini plasti do 30 cm iz zrnate kamnine - 3. kategorije</t>
  </si>
  <si>
    <t>TD64 - postejica</t>
  </si>
  <si>
    <t>S 24 431</t>
  </si>
  <si>
    <t>Vgraditev posteljice v debelini plasti do 40 cm iz zrnate kamnine - 3. kategorije</t>
  </si>
  <si>
    <t>TD64 - posteljica</t>
  </si>
  <si>
    <t>Z dobavo humusa iz začasne deponije. Humuziranje brežin ceste.</t>
  </si>
  <si>
    <t>Z dobavo humusa iz začasne deponije. Humuziranje dela ceste, ki je predviden za rekultivizacijo.</t>
  </si>
  <si>
    <t>Humuziranje brežin ceste.</t>
  </si>
  <si>
    <t>Humuziranje dela ceste, ki je predviden za rekultivizacijo.</t>
  </si>
  <si>
    <t>Izvedba nosilne plasti gozdnih dovozov</t>
  </si>
  <si>
    <t>S 31 341</t>
  </si>
  <si>
    <t>Izdelava zgornje nosilne plasti bituminiziranega drobljenca zrnavosti 0/22 mm v debelini 5cm</t>
  </si>
  <si>
    <t>S 32 272</t>
  </si>
  <si>
    <t>Izdelava obrabne in zaporne plasti bitumenskega betona BB 11 iz zmesi zrn iz silikatnih kamnin in cestogradbenega bitumna v debelini 35 mm</t>
  </si>
  <si>
    <t>Izvedba zaščitne plasti makadama v debelini 2 cm zmes zrn pesak 0/4 cm - zaklinjanje makdamskega vozišča</t>
  </si>
  <si>
    <t>S 35 234</t>
  </si>
  <si>
    <t>S 36 132</t>
  </si>
  <si>
    <t>Izdelava bankine iz drobljenca, široke od 0,51 do 0,75 m</t>
  </si>
  <si>
    <t>Izvedba bankine ob gozdnih priključkih</t>
  </si>
  <si>
    <t>4.1 Površinsko odvodnjavanje</t>
  </si>
  <si>
    <t>41 451</t>
  </si>
  <si>
    <t>S 41 355</t>
  </si>
  <si>
    <t>Izdelava koritnice s tlakom iz lomljenca. Dbeline 10 cm, stiki zapolnjeni s cementno malto, na podložni plasti iz cementne malte, debeli 10 cm, na obstoječo podlago, široke 50 cm</t>
  </si>
  <si>
    <t>Izvedba DNK drenažnih cevi DN 200</t>
  </si>
  <si>
    <t>42 271</t>
  </si>
  <si>
    <t>S 42 485</t>
  </si>
  <si>
    <t>S 43 336</t>
  </si>
  <si>
    <t>Izdelava kanalizacije iz cevi iz cementnega betona, vključno s podložno plastjo iz cementnega betona, premera 50 cm v globini do 1,0m</t>
  </si>
  <si>
    <t>ABC cevi (povezava med vtočnima jaškoma 2 in 3)</t>
  </si>
  <si>
    <t>S 43 512</t>
  </si>
  <si>
    <t>Doplačilo za izdelavo kanalizacije v globini 1,1 do 2 m s cevmi premera od 31 do 60 cm</t>
  </si>
  <si>
    <t>S 43 522</t>
  </si>
  <si>
    <t>Doplačilo za izdelavo kanalizacije v globini 2,1 do 4 m s cevmi premera od 31 do 60 cm</t>
  </si>
  <si>
    <t>Cestni požiralnik izveden v muldi (kadjunastem jarku)</t>
  </si>
  <si>
    <t>Cestni požiralnik izveden vmuldi (kadjunastem jarku)</t>
  </si>
  <si>
    <t>Vtočni jašek</t>
  </si>
  <si>
    <t>S 44 165</t>
  </si>
  <si>
    <t>Izdelava jaška iz polietilena, krožnega prereza s premerom 80cm, globokega nad 2,5 m</t>
  </si>
  <si>
    <t>Vtočni jašek globine med 2,5 m in 3,0 m</t>
  </si>
  <si>
    <t>Vtočni jašek globine nad 3,5 m</t>
  </si>
  <si>
    <t>S 45 113</t>
  </si>
  <si>
    <t>Izdelava prepusta krožnega prereza iz cevi iz cementnega betona s premerom 50 cm</t>
  </si>
  <si>
    <t>S 45 212</t>
  </si>
  <si>
    <t>Izdelava poševne vtočne ali iztočne glave prepusta krožnega prereza iz cementnega betona s premerom 50 cm</t>
  </si>
  <si>
    <t>Izvedba iztočne in vtočne glave prepusta pod cesto</t>
  </si>
  <si>
    <t>Drog za pritrditev ogledala</t>
  </si>
  <si>
    <t>Trikotna prometna znaka sta nameščena na istem drogu kot prometni znak "4103"</t>
  </si>
  <si>
    <t>Dobava in pritrditev prometnega znaka, podloga iz vročecinkane jeklene pločevine, znak z odsevno folijo RA2, velikost od 0,11 do 0,20 m2 (400x200mm), (400x400)</t>
  </si>
  <si>
    <t>3312,3312-2 (PZ sta pritrjena na istem drogu), 4103-1</t>
  </si>
  <si>
    <t>Izdelava tankoslojne vzdolžne označbe na vozišču z enokomponentno belo barvo, vključno 250 g/m2 posipa z drobci / kroglicami stekla, strojno, debelina plasti suhe snovi 250 mikrometra, širina črte 12 cm</t>
  </si>
  <si>
    <t>od tega se 22 smernikov vgradi v JVO</t>
  </si>
  <si>
    <t>Dobava in vgraditev cestnega ogledala (brez stebrička) (800x600)</t>
  </si>
  <si>
    <t>7.6 Vodovod</t>
  </si>
  <si>
    <t>KAMNITA ZLOŽBA 4</t>
  </si>
  <si>
    <r>
      <t xml:space="preserve">Geodetska dela - zakoličba geodetskih in višinskih točk. </t>
    </r>
    <r>
      <rPr>
        <sz val="11"/>
        <color theme="1"/>
        <rFont val="Calibri"/>
        <family val="2"/>
        <charset val="238"/>
        <scheme val="minor"/>
      </rPr>
      <t>Skupaj cca. 10 točk.</t>
    </r>
  </si>
  <si>
    <t>11 312</t>
  </si>
  <si>
    <t>Postavitev in zavarovanje profilov za zakoličbo objekta s površino nad 51 do 100 m2.</t>
  </si>
  <si>
    <t>21 424</t>
  </si>
  <si>
    <t>Izkop vezljive zemljine/zrnate kamnine – 3. kategorije za gradbene jame za objekte, globine do 2,0 m  – strojno, planiranje dna ročno. Izkopi za kamnito zložbo.</t>
  </si>
  <si>
    <t>Izdelava jaška iz cementnega betona, krožnega prereza s premerom 100 cm, globokega 4.5 m, vključno z ureditvijo vtoka in iztoka PE cevi.</t>
  </si>
  <si>
    <t>41 382</t>
  </si>
  <si>
    <t>Izdelava iztoka (kamnita iztočna glava) iz PE kanalizacijske cevi s tlakom iz lomljenca, debeline 20-30 cm, stiki zapolnjeni s cementno malto, na podložni plasti iz cementne malte, debeli 10 cm, na obstoječo podlago. Po načrtu.</t>
  </si>
  <si>
    <t>REKAPITULACIJA KAMNITA ZLOŽBA 4</t>
  </si>
  <si>
    <t>REKAPITULACIJA - cesta 2.faza</t>
  </si>
  <si>
    <t>============================================</t>
  </si>
  <si>
    <t>REKAPITULACIJA 2.faza</t>
  </si>
  <si>
    <t>PROMETNA ZAPORA</t>
  </si>
  <si>
    <t>Prometna zapora (faze 1 -14)</t>
  </si>
  <si>
    <t xml:space="preserve">Prevoz, najem in vzdrževanje sanitarnih kabin </t>
  </si>
  <si>
    <t>SPLOŠNO:</t>
  </si>
  <si>
    <t>Cene se vpiše na označena mesta</t>
  </si>
  <si>
    <t xml:space="preserve">Dela je izvajati po projektni dokumentaciji, v skladu z veljavnimi tehničnimi predpisi , </t>
  </si>
  <si>
    <t>normativi in standardi ob upoštevanju zahtev iz varstva pri delu.</t>
  </si>
  <si>
    <t>V enotnih cenah morajo biti zajeti vsi stroški po Splošnih tehničnih pogojih.</t>
  </si>
  <si>
    <t>Opomba:  Vsa rušenja vključujejo odvoz na ustrezno deponijo s plačilom takse</t>
  </si>
  <si>
    <t xml:space="preserve">Vsi odstranjeni materiali vključujejo odvoz na ustrezno deponijo s plačilom prispevka. </t>
  </si>
  <si>
    <t>Vse postavke za izkope zajemajo izkop, nakladanje na kamion in odvoz na deponijo do 20km.</t>
  </si>
  <si>
    <t>Vsi vgrajeni materiali vključujejo tudi dobavo.</t>
  </si>
  <si>
    <t>V enotni ceni finega asfalta je potrebno zajeti tudi pobrizg z bitumensko emulzijo (0,5kg/m2) in čiščenje vozišča.</t>
  </si>
  <si>
    <t xml:space="preserve">Vsi pokrovi jaškov v vozišču vključujejo dobavo z AB obročem. </t>
  </si>
  <si>
    <t>V ceni je potrebno upoštevati notranjo kontrolo (tekoče preiskave)</t>
  </si>
  <si>
    <t>Izvajalec mora priskrbeti prostor za sestanke za minimalno 8 ljudi.</t>
  </si>
  <si>
    <t>Varovanje in zaščita okolja pri gradnji</t>
  </si>
  <si>
    <r>
      <rPr>
        <sz val="7"/>
        <color indexed="8"/>
        <rFont val="Arial"/>
        <family val="2"/>
        <charset val="238"/>
      </rPr>
      <t xml:space="preserve"> </t>
    </r>
    <r>
      <rPr>
        <sz val="10"/>
        <color indexed="8"/>
        <rFont val="Arial"/>
        <family val="2"/>
        <charset val="238"/>
      </rPr>
      <t xml:space="preserve">Za začasne prometne in gradbene površine ter začasne deponije gradbenega materiala naj se rednostno uporabijo obstoječe infrastrukturne in druge manipulativne površine </t>
    </r>
  </si>
  <si>
    <t>Te površine morajo biti določene pred začetkom izvedbe.</t>
  </si>
  <si>
    <r>
      <rPr>
        <sz val="7"/>
        <color indexed="8"/>
        <rFont val="Arial"/>
        <family val="2"/>
        <charset val="238"/>
      </rPr>
      <t> </t>
    </r>
    <r>
      <rPr>
        <sz val="10"/>
        <color indexed="8"/>
        <rFont val="Arial"/>
        <family val="2"/>
        <charset val="238"/>
      </rPr>
      <t>Na gradbišču se sme uporabljati le tehnično brezhibna vozila in gradbeno mehanizacijo.</t>
    </r>
  </si>
  <si>
    <t>Na vplivnem območju površinskih vodotokov se ne sme uporabljati gradbenih materialov, ki lahko vsebujejo nevarne spojine, kot so organske spojine, toksične kovine in druge sestavina (npr. snovi, ki spremenijo osnovne lastnosti in povečajo obremenitve vode glede na merila kemijskega stanja). Prav tako ne sme priti do razlitja cementnih in apnenih mešanic v vodo.</t>
  </si>
  <si>
    <t>Ravnanje z odpadki</t>
  </si>
  <si>
    <r>
      <rPr>
        <sz val="7"/>
        <color indexed="8"/>
        <rFont val="Arial"/>
        <family val="2"/>
        <charset val="238"/>
      </rPr>
      <t xml:space="preserve"> </t>
    </r>
    <r>
      <rPr>
        <sz val="10"/>
        <color indexed="8"/>
        <rFont val="Arial"/>
        <family val="2"/>
        <charset val="238"/>
      </rPr>
      <t>Na gradbišču je potrebno zagotoviti ustrezno ravnanje z odpadki skladno z Uredbo o ravnanju z odpadki, ki nastanejo pri gradbenih delih.</t>
    </r>
  </si>
  <si>
    <r>
      <rPr>
        <sz val="7"/>
        <color indexed="8"/>
        <rFont val="Arial"/>
        <family val="2"/>
        <charset val="238"/>
      </rPr>
      <t> </t>
    </r>
    <r>
      <rPr>
        <sz val="10"/>
        <color indexed="8"/>
        <rFont val="Arial"/>
        <family val="2"/>
        <charset val="238"/>
      </rPr>
      <t xml:space="preserve">Nevarne odpadke je potrebno zbirati ločeno in jih predajati pooblaščeni organizaciji za zbiranje ali obdelavo nevarnih odpadkov, kar mora biti ustrezno evidentirano. Začasno skladiščenje nevarnih odpadkov  biti urejeno tako, da je preprečen direktni vnos, izpiranje ali izluževanje nevarnih kemikalij v tla in  vode-skladiščne posode morajo biti zaprte in odporne na skladiščene nevarne odpadke ter ustrezno označene (naziv odpadka, klasifikacijska številka odpadka). </t>
    </r>
  </si>
  <si>
    <t>Z odpadki, ki vsebujejo azbest, je potrebno ustrezno ravnati, skladno z Uredbo o ravnanju z odpadki, ki vsebujejo azbest.</t>
  </si>
  <si>
    <t>Narava</t>
  </si>
  <si>
    <t>Pri pripravi osnovnega terminskega plana je potrebno upoštevati časovne omejitve z vidika varstva prostoživečih živali:</t>
  </si>
  <si>
    <t xml:space="preserve"> Ni dovoljeno izvajati del, ki lahko povzročijo kalnost vodotoka. </t>
  </si>
  <si>
    <t>Kakovost zraka</t>
  </si>
  <si>
    <r>
      <rPr>
        <sz val="7"/>
        <color indexed="8"/>
        <rFont val="Times New Roman"/>
        <family val="1"/>
        <charset val="238"/>
      </rPr>
      <t xml:space="preserve">  </t>
    </r>
    <r>
      <rPr>
        <sz val="10"/>
        <color indexed="8"/>
        <rFont val="Arial"/>
        <family val="2"/>
        <charset val="238"/>
      </rPr>
      <t>Upoštevati je potrebno določila Uredbe o preprečevanju in zmanjšanju emisije delcev z gradbišča (Ur. list RS, št. 21/11).</t>
    </r>
  </si>
  <si>
    <r>
      <rPr>
        <sz val="7"/>
        <color indexed="8"/>
        <rFont val="Times New Roman"/>
        <family val="1"/>
        <charset val="238"/>
      </rPr>
      <t xml:space="preserve"> </t>
    </r>
    <r>
      <rPr>
        <sz val="10"/>
        <color indexed="8"/>
        <rFont val="Arial"/>
        <family val="2"/>
        <charset val="238"/>
      </rPr>
      <t>Ukrepi za zmanjševanje emisij prašnih delcev morajo vključevati predvsem naslednje ukrepe:</t>
    </r>
  </si>
  <si>
    <r>
      <t>-</t>
    </r>
    <r>
      <rPr>
        <sz val="7"/>
        <color indexed="8"/>
        <rFont val="Times New Roman"/>
        <family val="1"/>
        <charset val="238"/>
      </rPr>
      <t xml:space="preserve">          </t>
    </r>
    <r>
      <rPr>
        <sz val="10"/>
        <color indexed="8"/>
        <rFont val="Arial"/>
        <family val="2"/>
        <charset val="238"/>
      </rPr>
      <t>preprečevanje prašenja z odkritih delov območja gradbišča; ukrep zahteva redno vlaženje in čiščenje gradbiščnih in manipulativnih površin.</t>
    </r>
  </si>
  <si>
    <r>
      <t>-</t>
    </r>
    <r>
      <rPr>
        <sz val="7"/>
        <color indexed="8"/>
        <rFont val="Times New Roman"/>
        <family val="1"/>
        <charset val="238"/>
      </rPr>
      <t xml:space="preserve">          </t>
    </r>
    <r>
      <rPr>
        <sz val="10"/>
        <color indexed="8"/>
        <rFont val="Arial"/>
        <family val="2"/>
        <charset val="238"/>
      </rPr>
      <t>redno čiščenje prometnih površin na območju urejanja in javnih prometnih površin. Ukrep vključuje čiščenje in vlaženje gradbiščnih poti, čiščenje mehanizacije in tovornih vozil na območju prehodov iz gradbiščnih platojev na transportne ceste.</t>
    </r>
  </si>
  <si>
    <r>
      <t>-</t>
    </r>
    <r>
      <rPr>
        <sz val="7"/>
        <color indexed="8"/>
        <rFont val="Times New Roman"/>
        <family val="1"/>
        <charset val="238"/>
      </rPr>
      <t xml:space="preserve">          </t>
    </r>
    <r>
      <rPr>
        <sz val="10"/>
        <color indexed="8"/>
        <rFont val="Arial"/>
        <family val="2"/>
        <charset val="238"/>
      </rPr>
      <t>upoštevanje emisijskih norm v skladu s predpisi, ki urejajo področje emisij pri začasnih gradbenih objektih, gradbeni mehanizaciji in transportnih sredstvih.</t>
    </r>
  </si>
  <si>
    <t>Vsi hladni stiki na obrabni plasti morajo biti obdelani z bitumensko lepilno zmesjo.</t>
  </si>
  <si>
    <t>Izvajalec je v ceno dolžan vključiti vse ukrepe v skladu z varnostnim načrtom.</t>
  </si>
  <si>
    <t>=============================================================</t>
  </si>
  <si>
    <t>===========================================</t>
  </si>
  <si>
    <t>=============================================</t>
  </si>
  <si>
    <t>=========================================================================</t>
  </si>
  <si>
    <t>===================================================================================================================</t>
  </si>
  <si>
    <t>=======================================================================================</t>
  </si>
  <si>
    <t xml:space="preserve">Projektantski nadzor. Vrednost postavke je že fiksno določena v višini 1.000 € in jo ponudnik ne more/ne sme spreminjati. Obračun projektantskega nadzora se bo izvedel po dokazljivih dejanskih stroških na podlagi računa izvajalca projektantskega nadzora.
</t>
  </si>
  <si>
    <t>Geomehanski nadzor  Vrednost postavke je že fiksno določena v višini 350 EUR in jo ponudnik ne more/ne sme spreminjati. Obračun geomehanskega nadzora se bo izvedel po dokazljivih dejanskih stroških na podlagi računa izvajalca geomehanskega nadzora.</t>
  </si>
  <si>
    <t xml:space="preserve">Projektantski nadzor. Vrednost postavke je že fiksno določena v višini 600 EUR in jo ponudnik ne more/ne sme spreminjati. Obračun projektantskega nadzora se bo izvedel po dokazljivih dejanskih stroških na podlagi računa izvajalca projektantskega nadzora.
</t>
  </si>
  <si>
    <t>Geomehanski nadzor  Vrednost postavke je že fiksno določena v višini 600 EUR in jo ponudnik ne more/ne sme spreminjati. Obračun geomehanskega nadzora se bo izvedel po dokazljivih dejanskih stroških na podlagi računa izvajalca geomehanskega nadzora.</t>
  </si>
  <si>
    <t>Cena za enoto (EUR)</t>
  </si>
  <si>
    <t>SKUPNA VREDNOST (EUR)</t>
  </si>
  <si>
    <t>Geomehanski nadzor  Vrednost postavke je že fiksno določena v višini 1.000 EUR in jo ponudnik ne more/ne sme spreminjati. Obračun geomehanskega nadzora se bo izvedel po dokazljivih dejanskih stroških na podlagi računa izvajalca geomehanskega nadzora.</t>
  </si>
  <si>
    <t>Geomehanski nadzor  Vrednost postavke je že fiksno določena v višini 400 EUR in jo ponudnik ne more/ne sme spreminjati. Obračun geomehanskega nadzora se bo izvedel po dokazljivih dejanskih stroških na podlagi računa izvajalca geomehanskega nadzora.</t>
  </si>
  <si>
    <t xml:space="preserve">Projektantski nadzor. Vrednost postavke je že fiksno določena v višini 400  EUR in jo ponudnik ne more/ne sme spreminjati. Obračun projektantskega nadzora se bo izvedel po dokazljivih dejanskih stroških na podlagi računa izvajalca projektantskega nadzora.
</t>
  </si>
  <si>
    <t xml:space="preserve">Projektantski nadzor. Vrednost postavke je že fiksno določena v višini 500  EUR in jo ponudnik ne more/ne sme spreminjati. Obračun projektantskega nadzora se bo izvedel po dokazljivih dejanskih stroških na podlagi računa izvajalca projektantskega nadzora.
</t>
  </si>
  <si>
    <t>Plodna zemljina</t>
  </si>
  <si>
    <t>90% celotnega planuma +planum kanalskega rova za linijsko rešetko</t>
  </si>
  <si>
    <t>N43 xxx</t>
  </si>
  <si>
    <t>Dobava in vgraditev linijske rešetke širine 200mm iz polimer betona vključno z pokrovom z nosilnostjo 400kN, vključno z navezavo na jašek</t>
  </si>
  <si>
    <t>Talna označba ločilnega otoka</t>
  </si>
  <si>
    <t>Geodetska dela - zakoličba geodetskih in višinskih točk. Skupaj 16 točk.</t>
  </si>
  <si>
    <t>Izdelava betonske mulde, širine 30 cm, v debelini 15 cm iz cementnega betona C30/37, XD1, XF3, PV-II, D32, S3.</t>
  </si>
  <si>
    <t>Geomehanski nadzor  Vrednost postavke je že fiksno določena v višini 500 EUR in jo ponudnik ne more/ne sme spreminjati. Obračun geomehanskega nadzora se bo izvedel po dokazljivih dejanskih stroških na podlagi računa izvajalca geomehanskega nadzora.</t>
  </si>
  <si>
    <t>VSE SKUPAJ :</t>
  </si>
  <si>
    <t xml:space="preserve">REKAPITULACIJA  </t>
  </si>
  <si>
    <t xml:space="preserve">Dobava in vgraditev pokrova iz ojačenega cementnega betona, krožnega prereza s premerom 80 cm. </t>
  </si>
  <si>
    <t>44 916</t>
  </si>
  <si>
    <t>Izdelava jaška iz cementnega betona, krožnega prereza s premerom 80 cm, globokega 2.5 m, vključno z ureditvijo vtoka in iztoka PE cevi.</t>
  </si>
  <si>
    <t>44 165</t>
  </si>
  <si>
    <t>Dobava in vgradnja zemeljsko vlažnega betona C25/30 in zmrzlinsko odpornih kamnitih blokov velikosti 20-50 cm v razmerju  30:70, vključno z izdelavo poglobljenih fug na vidnem delu.</t>
  </si>
  <si>
    <t>Geodetska dela - zakoličba geodetskih in višinskih točk. Skupaj cca. 11 točk.</t>
  </si>
  <si>
    <t>VREDNOST</t>
  </si>
  <si>
    <t>Cena</t>
  </si>
  <si>
    <t>Izdelava jaška iz cementnega betona, krožnega prereza s premerom 80 cm, globokega 2.0 m, vključno z ureditvijo vtoka in iztoka PE cevi.</t>
  </si>
  <si>
    <t>Geodetska dela - zakoličba geodetskih in višinskih točk. Skupaj cca. 7 točk.</t>
  </si>
  <si>
    <t>KAMNITA ZLOŽBA 5</t>
  </si>
  <si>
    <t>Kamnita zložba 5</t>
  </si>
  <si>
    <t xml:space="preserve">Projektantski nadzor. Vrednost postavke je že fiksno določena v višini 5.000 EUR in jo ponudnik ne more/ne sme spreminjati. Obračun projektantskega nadzora se bo izvedel po dokazljivih dejanskih stroških na podlagi računa izvajalca projektantskega nadzora.
</t>
  </si>
  <si>
    <t xml:space="preserve">Projektantski nadzor. Vrednost postavke je že fiksno določena v višini 5.000  EUR in jo ponudnik ne more/ne sme spreminjati. Obračun projektantskega nadzora se bo izvedel po dokazljivih dejanskih stroških na podlagi računa izvajalca projektantskega nadzora.
</t>
  </si>
  <si>
    <t>izkop in izdelava tipskega montažnega temelja AB dim 0,8x0,8x1,5 m v kompletu z vbetoniranjem sidra</t>
  </si>
  <si>
    <t>Dobava in montaža tipskih sidrnih stopenjskih pocinkanih drogov, nadzemne višine 9,0 m izdelani po standardu SIST EN 40 in SIST EN-ISO 1461 z nastavkom ɸ60 mm za direktni natik cestnih svetilk v kompletu s sidrnimi ploščami TF18/300 ter vijaki in stroški postavitve</t>
  </si>
  <si>
    <t>Dobava in montaža tipskih sidrnih stopenjskih pocinkanih drogov, nadzemne višine 8,0 m izdelani po standardu SIST EN 40 in SIST EN-ISO 1461 z nastavkom ɸ60 mm za direktni natik cestnih svetilk v kompletu s sidrnimi ploščami TF18/300 ter vijaki in stroški postavitve</t>
  </si>
  <si>
    <t>3001x</t>
  </si>
  <si>
    <t>3002x</t>
  </si>
  <si>
    <t>Zavarovanje gradbišča v času gradnje  z izbrano zaporo prometa skladno z elaboratom začasne prometne ureditve - postavitev in vzdrževanje zapore po potrjenem ceniku koncesionarja. Vrednost postavke je že fiksno določena v višini 60.000 € in jo ponudnik ne more/ne sme spreminjati. Obračun se vrši na podlagi računov koncesionarja  in potrditve s strani nadzora.</t>
  </si>
  <si>
    <t>Izkop trde kamnine –  in 5. kategorije za gradbene jame za objekte, globine do 4,0 m. Izkopi za kamnito zložbo.</t>
  </si>
  <si>
    <t>4</t>
  </si>
  <si>
    <t>5</t>
  </si>
  <si>
    <t>6</t>
  </si>
  <si>
    <t>7</t>
  </si>
  <si>
    <t>8</t>
  </si>
  <si>
    <t>9</t>
  </si>
  <si>
    <t>10</t>
  </si>
  <si>
    <t xml:space="preserve">21 436 21 </t>
  </si>
  <si>
    <t>Izkop mehke  kamnine – 4.. kategorije za gradbene jame za objekte, globine do 4,0 m. Izkopi za kamnito zložbo.</t>
  </si>
  <si>
    <t>11</t>
  </si>
  <si>
    <t>Izkop mehke  kamnine – 4. . kategorije za gradbene jame za objekte, globine do 2,5 m. Izkopi za kamnito zložbo.</t>
  </si>
  <si>
    <t>Izkop  trde kamnine – 5. kategorije za gradbene jame za objekte, globine do 2,5 m. Izkopi za kamnito zložbo.</t>
  </si>
  <si>
    <t xml:space="preserve">21 435 21 </t>
  </si>
  <si>
    <t>21 436 21</t>
  </si>
  <si>
    <t xml:space="preserve">21 435 </t>
  </si>
  <si>
    <t>21 436</t>
  </si>
  <si>
    <t>Izkop mehke kamnine – 4.  kategorije za gradbene jame za objekte, globine do 2,5 m. Izkopi za kamnito zložbo.</t>
  </si>
  <si>
    <t>Izkop trde kamnine - 5. kategorije za gradbene jame za objekte, globine do 2,5 m. Izkopi za kamnito zložbo.</t>
  </si>
  <si>
    <t>Izkop mehke  kamnine – 4. in  kategorije za gradbene jame za objekte, globine do 4,0 m. Izkopi za kamnito zložbo.</t>
  </si>
  <si>
    <t xml:space="preserve">21 435  </t>
  </si>
  <si>
    <t xml:space="preserve"> 21 436</t>
  </si>
  <si>
    <t>Izkop trde kamnine –  5. kategorije za gradbene jame za objekte, globine do 4,0 m. Izkopi za kamnito zložbo.</t>
  </si>
  <si>
    <t>Izkop trde kamnine –  5. kategorije za gradbene jame za objekte, globine do 2,5 m. Izkopi za kamnito zložbo.</t>
  </si>
  <si>
    <t>Izkop mehke  kamnine – 4.  kategorije za gradbene jame za objekte, globine do 2,5 m. Izkopi za kamnito zložbo.</t>
  </si>
  <si>
    <t>Izkop mehke  kamnine – 4. kategorije za gradbene jame za objekte, globine do 2,5 m. Izkopi za kamnito zložbo.</t>
  </si>
  <si>
    <t>Izkoptrde kamnine –  5. kategorije za gradbene jame za objekte, globine do 2,5 m. Izkopi za kamnito zložbo.</t>
  </si>
  <si>
    <t xml:space="preserve">V enotnih cenah morajo biti zajeti vsi stroški drobnega  in veznega materiala pri elektro instalacijskih delih </t>
  </si>
  <si>
    <t>Prestavitev obstoječega prečnega lesenega droga, v smeri trase NN nadzemnega voda.Vrednost postavke je že fiksno določena v višini 5.000  EUR in jo ponudnik ne more/ne sme spreminjati. Obračun  se bo izvedel po dokazljivih dejanskih stroških na podlagi računa izvajalca.</t>
  </si>
  <si>
    <t xml:space="preserve">Zaščita obstoječega vodovoda z zaščitno cevjo po priloženem detajlu </t>
  </si>
  <si>
    <t>N 76 111</t>
  </si>
  <si>
    <t>S 64 445</t>
  </si>
  <si>
    <t>Dobava in vgradnja jeklene varnostne ograje, brez distančnika za nivo zadrževanja N2 in za delovno širino W5</t>
  </si>
  <si>
    <t>V dolžini JVO ni upoštevana dolžina vkopane zaključnice; sistem vključuje odbojnike, stebre podporne pločevine, vijačni in prtirdilni material z zabijanjem</t>
  </si>
  <si>
    <t>V dolžini JVO ni upoštevana dolžina vkopane zaključnice; sistem vključuje odbojnike, stebre podporne pločevine, vijačni in prtirdilni material z vijačenjem na podporno konstrukcijo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</si>
</sst>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quot;€&quot;"/>
    <numFmt numFmtId="165" formatCode="#,##0.00\ [$EUR]"/>
    <numFmt numFmtId="166" formatCode="0.0"/>
    <numFmt numFmtId="167" formatCode="#,##0.00_ ;\-#,##0.00\ "/>
    <numFmt numFmtId="168" formatCode="#,##0.00\ _S_I_T"/>
    <numFmt numFmtId="169" formatCode="0.#"/>
    <numFmt numFmtId="170" formatCode="0."/>
  </numFmts>
  <fonts count="56" x14ac:knownFonts="1">
    <font>
      <sz val="11"/>
      <color theme="1"/>
      <name val="Calibri"/>
      <family val="2"/>
      <charset val="238"/>
      <scheme val="minor"/>
    </font>
    <font>
      <sz val="10"/>
      <name val="Arial CE"/>
      <charset val="238"/>
    </font>
    <font>
      <b/>
      <sz val="12"/>
      <name val="Arial CE"/>
      <family val="2"/>
      <charset val="238"/>
    </font>
    <font>
      <sz val="12"/>
      <name val="Arial CE"/>
      <family val="2"/>
      <charset val="238"/>
    </font>
    <font>
      <sz val="10"/>
      <name val="Arial"/>
      <family val="2"/>
      <charset val="238"/>
    </font>
    <font>
      <b/>
      <sz val="11"/>
      <name val="Arial"/>
      <family val="2"/>
      <charset val="238"/>
    </font>
    <font>
      <sz val="11"/>
      <name val="Arial"/>
      <family val="2"/>
      <charset val="238"/>
    </font>
    <font>
      <i/>
      <sz val="11"/>
      <name val="Arial"/>
      <family val="2"/>
      <charset val="238"/>
    </font>
    <font>
      <b/>
      <i/>
      <sz val="11"/>
      <name val="Arial"/>
      <family val="2"/>
      <charset val="238"/>
    </font>
    <font>
      <b/>
      <sz val="12"/>
      <name val="Arial"/>
      <family val="2"/>
      <charset val="238"/>
    </font>
    <font>
      <sz val="12"/>
      <name val="Arial"/>
      <family val="2"/>
      <charset val="238"/>
    </font>
    <font>
      <b/>
      <sz val="14"/>
      <name val="Arial"/>
      <family val="2"/>
      <charset val="238"/>
    </font>
    <font>
      <b/>
      <sz val="10"/>
      <name val="Arial"/>
      <family val="2"/>
      <charset val="238"/>
    </font>
    <font>
      <sz val="10"/>
      <color rgb="FF00B050"/>
      <name val="Arial"/>
      <family val="2"/>
      <charset val="238"/>
    </font>
    <font>
      <sz val="10"/>
      <color theme="1"/>
      <name val="Arial"/>
      <family val="2"/>
      <charset val="238"/>
    </font>
    <font>
      <sz val="8"/>
      <name val="Calibri"/>
      <family val="2"/>
      <charset val="238"/>
      <scheme val="minor"/>
    </font>
    <font>
      <b/>
      <sz val="10"/>
      <name val="Arial CE"/>
      <charset val="238"/>
    </font>
    <font>
      <sz val="10"/>
      <color rgb="FFFF0000"/>
      <name val="Arial CE"/>
      <family val="2"/>
      <charset val="238"/>
    </font>
    <font>
      <sz val="12"/>
      <color rgb="FFFF0000"/>
      <name val="Arial CE"/>
      <family val="2"/>
      <charset val="238"/>
    </font>
    <font>
      <sz val="12"/>
      <name val="Arial CE"/>
      <charset val="238"/>
    </font>
    <font>
      <sz val="9"/>
      <name val="Arial CE"/>
      <charset val="238"/>
    </font>
    <font>
      <b/>
      <sz val="9"/>
      <name val="Arial CE"/>
      <charset val="238"/>
    </font>
    <font>
      <b/>
      <sz val="10"/>
      <name val="Arial CE"/>
      <family val="2"/>
      <charset val="238"/>
    </font>
    <font>
      <sz val="10"/>
      <color rgb="FFFF0000"/>
      <name val="Arial"/>
      <family val="2"/>
      <charset val="238"/>
    </font>
    <font>
      <b/>
      <sz val="12"/>
      <color rgb="FFFF0000"/>
      <name val="Arial"/>
      <family val="2"/>
      <charset val="238"/>
    </font>
    <font>
      <sz val="14"/>
      <name val="Arial"/>
      <family val="2"/>
      <charset val="238"/>
    </font>
    <font>
      <sz val="11"/>
      <name val="Times New Roman CE"/>
      <charset val="238"/>
    </font>
    <font>
      <sz val="10"/>
      <name val="Arial Narrow"/>
      <family val="2"/>
      <charset val="238"/>
    </font>
    <font>
      <b/>
      <sz val="9"/>
      <name val="Arial"/>
      <family val="2"/>
      <charset val="238"/>
    </font>
    <font>
      <sz val="10"/>
      <color rgb="FFFF0000"/>
      <name val="Arial"/>
      <family val="2"/>
    </font>
    <font>
      <sz val="10"/>
      <name val="Arial"/>
      <family val="2"/>
    </font>
    <font>
      <b/>
      <sz val="11"/>
      <color rgb="FFFF0000"/>
      <name val="Arial"/>
      <family val="2"/>
      <charset val="238"/>
    </font>
    <font>
      <sz val="11"/>
      <color rgb="FFFF0000"/>
      <name val="Arial"/>
      <family val="2"/>
      <charset val="238"/>
    </font>
    <font>
      <b/>
      <sz val="10"/>
      <color rgb="FFFF0000"/>
      <name val="Arial"/>
      <family val="2"/>
      <charset val="238"/>
    </font>
    <font>
      <sz val="10"/>
      <name val="Arial CE"/>
      <family val="2"/>
      <charset val="238"/>
    </font>
    <font>
      <b/>
      <sz val="10"/>
      <name val="Arial"/>
      <family val="2"/>
    </font>
    <font>
      <sz val="11"/>
      <color theme="1"/>
      <name val="Arial"/>
      <family val="2"/>
      <charset val="238"/>
    </font>
    <font>
      <sz val="10"/>
      <color indexed="8"/>
      <name val="Arial"/>
      <family val="2"/>
      <charset val="238"/>
    </font>
    <font>
      <b/>
      <sz val="11"/>
      <color theme="1"/>
      <name val="Calibri"/>
      <family val="2"/>
      <charset val="238"/>
      <scheme val="minor"/>
    </font>
    <font>
      <i/>
      <sz val="12"/>
      <name val="Arial"/>
      <family val="2"/>
      <charset val="238"/>
    </font>
    <font>
      <b/>
      <i/>
      <sz val="12"/>
      <name val="Arial"/>
      <family val="2"/>
      <charset val="238"/>
    </font>
    <font>
      <b/>
      <sz val="12"/>
      <color theme="1"/>
      <name val="Arial"/>
      <family val="2"/>
      <charset val="238"/>
    </font>
    <font>
      <b/>
      <sz val="11"/>
      <color theme="1"/>
      <name val="Arial"/>
      <family val="2"/>
      <charset val="238"/>
    </font>
    <font>
      <b/>
      <u/>
      <sz val="10"/>
      <color theme="1"/>
      <name val="Arial"/>
      <family val="2"/>
      <charset val="238"/>
    </font>
    <font>
      <b/>
      <sz val="10"/>
      <color theme="1"/>
      <name val="Arial"/>
      <family val="2"/>
      <charset val="238"/>
    </font>
    <font>
      <sz val="10"/>
      <color rgb="FF000000"/>
      <name val="Arial"/>
      <family val="2"/>
      <charset val="238"/>
    </font>
    <font>
      <b/>
      <sz val="10"/>
      <color rgb="FF000000"/>
      <name val="Arial"/>
      <family val="2"/>
      <charset val="238"/>
    </font>
    <font>
      <sz val="7"/>
      <color indexed="8"/>
      <name val="Arial"/>
      <family val="2"/>
      <charset val="238"/>
    </font>
    <font>
      <sz val="10"/>
      <color theme="1"/>
      <name val="GreekC"/>
      <charset val="238"/>
    </font>
    <font>
      <sz val="10"/>
      <color indexed="8"/>
      <name val="GreekC"/>
      <charset val="238"/>
    </font>
    <font>
      <sz val="7"/>
      <color indexed="8"/>
      <name val="Times New Roman"/>
      <family val="1"/>
      <charset val="238"/>
    </font>
    <font>
      <sz val="10"/>
      <color theme="1" tint="4.9989318521683403E-2"/>
      <name val="Arial"/>
      <family val="2"/>
      <charset val="238"/>
    </font>
    <font>
      <sz val="11"/>
      <color rgb="FFFF0000"/>
      <name val="Calibri"/>
      <family val="2"/>
      <charset val="238"/>
      <scheme val="minor"/>
    </font>
    <font>
      <strike/>
      <sz val="11"/>
      <color rgb="FFFF0000"/>
      <name val="Calibri"/>
      <family val="2"/>
      <charset val="238"/>
      <scheme val="minor"/>
    </font>
    <font>
      <strike/>
      <sz val="9"/>
      <color rgb="FFFF0000"/>
      <name val="Arial CE"/>
      <charset val="238"/>
    </font>
    <font>
      <sz val="10"/>
      <color rgb="FFFF0000"/>
      <name val="Tahoma"/>
      <family val="2"/>
      <charset val="23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s>
  <cellStyleXfs count="8">
    <xf numFmtId="0" fontId="0" fillId="0" borderId="0"/>
    <xf numFmtId="0" fontId="1" fillId="0" borderId="0"/>
    <xf numFmtId="0" fontId="4" fillId="0" borderId="0"/>
    <xf numFmtId="0" fontId="1" fillId="0" borderId="0"/>
    <xf numFmtId="0" fontId="4" fillId="0" borderId="0"/>
    <xf numFmtId="168" fontId="26" fillId="0" borderId="0"/>
    <xf numFmtId="0" fontId="1" fillId="0" borderId="0"/>
    <xf numFmtId="0" fontId="1" fillId="0" borderId="0"/>
  </cellStyleXfs>
  <cellXfs count="915">
    <xf numFmtId="0" fontId="0" fillId="0" borderId="0" xfId="0"/>
    <xf numFmtId="49" fontId="5" fillId="0" borderId="0" xfId="2" applyNumberFormat="1" applyFont="1" applyAlignment="1">
      <alignment horizontal="center" vertical="center"/>
    </xf>
    <xf numFmtId="4" fontId="5" fillId="0" borderId="0" xfId="2" applyNumberFormat="1" applyFont="1" applyAlignment="1">
      <alignment horizontal="right" vertical="center" indent="1"/>
    </xf>
    <xf numFmtId="164" fontId="5" fillId="0" borderId="0" xfId="2" applyNumberFormat="1" applyFont="1" applyAlignment="1">
      <alignment horizontal="right" vertical="center" indent="1"/>
    </xf>
    <xf numFmtId="0" fontId="5" fillId="0" borderId="0" xfId="2" applyFont="1"/>
    <xf numFmtId="0" fontId="4" fillId="0" borderId="0" xfId="2"/>
    <xf numFmtId="164" fontId="8" fillId="0" borderId="0" xfId="2" applyNumberFormat="1" applyFont="1" applyAlignment="1">
      <alignment horizontal="right" vertical="center" indent="1"/>
    </xf>
    <xf numFmtId="0" fontId="10" fillId="0" borderId="0" xfId="2" applyFont="1"/>
    <xf numFmtId="49" fontId="9" fillId="0" borderId="0" xfId="2" applyNumberFormat="1" applyFont="1" applyAlignment="1">
      <alignment horizontal="center" vertical="center"/>
    </xf>
    <xf numFmtId="4" fontId="9" fillId="0" borderId="0" xfId="2" applyNumberFormat="1" applyFont="1" applyAlignment="1">
      <alignment horizontal="right" vertical="center" indent="1"/>
    </xf>
    <xf numFmtId="164" fontId="9" fillId="0" borderId="0" xfId="2" applyNumberFormat="1" applyFont="1" applyAlignment="1">
      <alignment horizontal="right" vertical="center" indent="1"/>
    </xf>
    <xf numFmtId="0" fontId="9" fillId="0" borderId="0" xfId="2" applyFont="1"/>
    <xf numFmtId="164" fontId="4" fillId="0" borderId="0" xfId="2" applyNumberFormat="1"/>
    <xf numFmtId="0" fontId="9" fillId="0" borderId="0" xfId="0" applyFont="1" applyAlignment="1">
      <alignment vertical="center"/>
    </xf>
    <xf numFmtId="49" fontId="0" fillId="0" borderId="0" xfId="0" applyNumberFormat="1" applyAlignment="1">
      <alignment horizontal="center" vertical="center"/>
    </xf>
    <xf numFmtId="0" fontId="0" fillId="0" borderId="0" xfId="0" applyAlignment="1">
      <alignment horizontal="left" vertical="top" wrapText="1"/>
    </xf>
    <xf numFmtId="4" fontId="0" fillId="0" borderId="0" xfId="0" applyNumberFormat="1" applyAlignment="1">
      <alignment horizontal="right" indent="1"/>
    </xf>
    <xf numFmtId="165" fontId="0" fillId="0" borderId="0" xfId="0" applyNumberFormat="1" applyAlignment="1">
      <alignment horizontal="right" indent="1"/>
    </xf>
    <xf numFmtId="0" fontId="0" fillId="0" borderId="0" xfId="0" applyAlignment="1">
      <alignment horizontal="right" indent="1"/>
    </xf>
    <xf numFmtId="0" fontId="11" fillId="0" borderId="0" xfId="0" applyFont="1"/>
    <xf numFmtId="49" fontId="11" fillId="0" borderId="0" xfId="0" applyNumberFormat="1" applyFont="1" applyAlignment="1">
      <alignment horizontal="center" vertical="center"/>
    </xf>
    <xf numFmtId="0" fontId="11" fillId="0" borderId="0" xfId="0" applyFont="1" applyAlignment="1">
      <alignment horizontal="left" vertical="top" wrapText="1"/>
    </xf>
    <xf numFmtId="4" fontId="11" fillId="0" borderId="0" xfId="0" applyNumberFormat="1" applyFont="1" applyAlignment="1">
      <alignment horizontal="right" indent="1"/>
    </xf>
    <xf numFmtId="165" fontId="11" fillId="0" borderId="0" xfId="0" applyNumberFormat="1" applyFont="1" applyAlignment="1">
      <alignment horizontal="right" indent="1"/>
    </xf>
    <xf numFmtId="0" fontId="11" fillId="0" borderId="0" xfId="0" applyFont="1" applyAlignment="1">
      <alignment horizontal="right" indent="1"/>
    </xf>
    <xf numFmtId="49" fontId="12" fillId="2" borderId="12"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0" fontId="10" fillId="0" borderId="0" xfId="0" applyFont="1"/>
    <xf numFmtId="49" fontId="12" fillId="0" borderId="15" xfId="0" applyNumberFormat="1" applyFont="1" applyBorder="1" applyAlignment="1">
      <alignment horizontal="left" vertical="top"/>
    </xf>
    <xf numFmtId="49" fontId="12" fillId="0" borderId="15" xfId="0" applyNumberFormat="1" applyFont="1" applyBorder="1" applyAlignment="1">
      <alignment horizontal="center" vertical="center"/>
    </xf>
    <xf numFmtId="0" fontId="12" fillId="0" borderId="15" xfId="0" applyFont="1" applyBorder="1" applyAlignment="1">
      <alignment horizontal="left" vertical="top" wrapText="1"/>
    </xf>
    <xf numFmtId="4" fontId="12" fillId="0" borderId="15" xfId="0" applyNumberFormat="1" applyFont="1" applyBorder="1" applyAlignment="1">
      <alignment horizontal="right" indent="1"/>
    </xf>
    <xf numFmtId="165" fontId="12" fillId="0" borderId="15" xfId="0" applyNumberFormat="1" applyFont="1" applyBorder="1" applyAlignment="1">
      <alignment horizontal="right" indent="1"/>
    </xf>
    <xf numFmtId="0" fontId="12" fillId="0" borderId="15" xfId="0" applyFont="1" applyBorder="1"/>
    <xf numFmtId="0" fontId="12" fillId="0" borderId="0" xfId="0" applyFont="1"/>
    <xf numFmtId="49" fontId="12" fillId="0" borderId="16" xfId="0" applyNumberFormat="1" applyFont="1" applyBorder="1" applyAlignment="1">
      <alignment horizontal="left" vertical="top"/>
    </xf>
    <xf numFmtId="49" fontId="12" fillId="0" borderId="16" xfId="0" applyNumberFormat="1" applyFont="1" applyBorder="1" applyAlignment="1">
      <alignment horizontal="center" vertical="center"/>
    </xf>
    <xf numFmtId="0" fontId="12" fillId="0" borderId="16" xfId="0" applyFont="1" applyBorder="1" applyAlignment="1">
      <alignment horizontal="left" vertical="top" wrapText="1"/>
    </xf>
    <xf numFmtId="4" fontId="12" fillId="0" borderId="16" xfId="0" applyNumberFormat="1" applyFont="1" applyBorder="1" applyAlignment="1">
      <alignment horizontal="right" indent="1"/>
    </xf>
    <xf numFmtId="165" fontId="12" fillId="0" borderId="16" xfId="0" applyNumberFormat="1" applyFont="1" applyBorder="1" applyAlignment="1">
      <alignment horizontal="right" indent="1"/>
    </xf>
    <xf numFmtId="0" fontId="12" fillId="0" borderId="16" xfId="0" applyFont="1" applyBorder="1"/>
    <xf numFmtId="49" fontId="0" fillId="0" borderId="16" xfId="0" applyNumberFormat="1" applyBorder="1" applyAlignment="1">
      <alignment horizontal="left" vertical="top"/>
    </xf>
    <xf numFmtId="49" fontId="0" fillId="0" borderId="16" xfId="0" applyNumberFormat="1" applyBorder="1" applyAlignment="1">
      <alignment horizontal="center" vertical="center"/>
    </xf>
    <xf numFmtId="0" fontId="0" fillId="0" borderId="16" xfId="0" applyBorder="1" applyAlignment="1">
      <alignment horizontal="left" vertical="top" wrapText="1"/>
    </xf>
    <xf numFmtId="4" fontId="0" fillId="0" borderId="16" xfId="0" applyNumberFormat="1" applyBorder="1" applyAlignment="1">
      <alignment horizontal="right" indent="1"/>
    </xf>
    <xf numFmtId="165" fontId="0" fillId="0" borderId="16" xfId="0" applyNumberFormat="1" applyBorder="1" applyAlignment="1">
      <alignment horizontal="right" indent="1"/>
    </xf>
    <xf numFmtId="0" fontId="0" fillId="0" borderId="16" xfId="0" applyBorder="1"/>
    <xf numFmtId="165" fontId="0" fillId="0" borderId="16" xfId="0" applyNumberFormat="1" applyBorder="1" applyAlignment="1" applyProtection="1">
      <alignment horizontal="right" indent="1"/>
      <protection locked="0"/>
    </xf>
    <xf numFmtId="49" fontId="4" fillId="0" borderId="16" xfId="0" applyNumberFormat="1" applyFont="1" applyBorder="1" applyAlignment="1">
      <alignment horizontal="left" vertical="top"/>
    </xf>
    <xf numFmtId="49" fontId="4" fillId="0" borderId="16" xfId="0" applyNumberFormat="1" applyFont="1" applyBorder="1" applyAlignment="1">
      <alignment horizontal="center" vertical="center"/>
    </xf>
    <xf numFmtId="0" fontId="4" fillId="0" borderId="16" xfId="0" applyFont="1" applyBorder="1" applyAlignment="1">
      <alignment horizontal="left" vertical="top" wrapText="1"/>
    </xf>
    <xf numFmtId="4" fontId="4" fillId="0" borderId="16" xfId="0" applyNumberFormat="1" applyFont="1" applyBorder="1" applyAlignment="1">
      <alignment horizontal="right" indent="1"/>
    </xf>
    <xf numFmtId="165" fontId="4" fillId="0" borderId="16" xfId="0" applyNumberFormat="1" applyFont="1" applyBorder="1" applyAlignment="1">
      <alignment horizontal="right" indent="1"/>
    </xf>
    <xf numFmtId="0" fontId="4" fillId="0" borderId="16" xfId="0" applyFont="1" applyBorder="1"/>
    <xf numFmtId="0" fontId="4" fillId="0" borderId="0" xfId="0" applyFont="1"/>
    <xf numFmtId="165" fontId="12" fillId="0" borderId="16" xfId="0" applyNumberFormat="1" applyFont="1" applyBorder="1" applyAlignment="1" applyProtection="1">
      <alignment horizontal="right" indent="1"/>
      <protection locked="0"/>
    </xf>
    <xf numFmtId="0" fontId="13" fillId="0" borderId="16" xfId="0" applyFont="1" applyBorder="1"/>
    <xf numFmtId="49" fontId="0" fillId="0" borderId="0" xfId="0" applyNumberFormat="1" applyAlignment="1">
      <alignment horizontal="left" vertical="top"/>
    </xf>
    <xf numFmtId="165" fontId="4" fillId="0" borderId="16" xfId="0" applyNumberFormat="1" applyFont="1" applyBorder="1" applyAlignment="1" applyProtection="1">
      <alignment horizontal="right" indent="1"/>
      <protection locked="0"/>
    </xf>
    <xf numFmtId="49" fontId="14" fillId="0" borderId="0" xfId="0" applyNumberFormat="1" applyFont="1" applyAlignment="1">
      <alignment horizontal="center" vertical="center"/>
    </xf>
    <xf numFmtId="0" fontId="14" fillId="0" borderId="0" xfId="0" applyFont="1" applyAlignment="1">
      <alignment horizontal="left" vertical="top" wrapText="1"/>
    </xf>
    <xf numFmtId="4" fontId="14" fillId="0" borderId="0" xfId="0" applyNumberFormat="1" applyFont="1" applyAlignment="1">
      <alignment horizontal="right" indent="1"/>
    </xf>
    <xf numFmtId="165" fontId="14" fillId="0" borderId="0" xfId="0" applyNumberFormat="1" applyFont="1" applyAlignment="1">
      <alignment horizontal="right" indent="1"/>
    </xf>
    <xf numFmtId="0" fontId="14" fillId="0" borderId="0" xfId="0" applyFont="1"/>
    <xf numFmtId="0" fontId="14" fillId="0" borderId="0" xfId="0" applyFont="1" applyAlignment="1">
      <alignment horizontal="right" indent="1"/>
    </xf>
    <xf numFmtId="49" fontId="12" fillId="0" borderId="0" xfId="0" applyNumberFormat="1" applyFont="1" applyAlignment="1">
      <alignment horizontal="center" vertical="center"/>
    </xf>
    <xf numFmtId="0" fontId="12" fillId="0" borderId="0" xfId="0" applyFont="1" applyAlignment="1">
      <alignment horizontal="left" vertical="top" wrapText="1"/>
    </xf>
    <xf numFmtId="4" fontId="12" fillId="0" borderId="0" xfId="0" applyNumberFormat="1" applyFont="1" applyAlignment="1">
      <alignment horizontal="right" indent="1"/>
    </xf>
    <xf numFmtId="165" fontId="12" fillId="0" borderId="0" xfId="0" applyNumberFormat="1" applyFont="1" applyAlignment="1">
      <alignment horizontal="right" indent="1"/>
    </xf>
    <xf numFmtId="0" fontId="12" fillId="0" borderId="0" xfId="0" applyFont="1" applyAlignment="1">
      <alignment horizontal="right" indent="1"/>
    </xf>
    <xf numFmtId="49" fontId="14" fillId="0" borderId="16" xfId="0" applyNumberFormat="1" applyFont="1" applyBorder="1" applyAlignment="1">
      <alignment horizontal="left" vertical="top"/>
    </xf>
    <xf numFmtId="49" fontId="14" fillId="0" borderId="16" xfId="0" applyNumberFormat="1" applyFont="1" applyBorder="1" applyAlignment="1">
      <alignment horizontal="center" vertical="center"/>
    </xf>
    <xf numFmtId="0" fontId="14" fillId="0" borderId="16" xfId="0" applyFont="1" applyBorder="1" applyAlignment="1">
      <alignment horizontal="left" vertical="top" wrapText="1"/>
    </xf>
    <xf numFmtId="4" fontId="14" fillId="0" borderId="16" xfId="0" applyNumberFormat="1" applyFont="1" applyBorder="1" applyAlignment="1">
      <alignment horizontal="right" indent="1"/>
    </xf>
    <xf numFmtId="165" fontId="14" fillId="0" borderId="16" xfId="0" applyNumberFormat="1" applyFont="1" applyBorder="1" applyAlignment="1">
      <alignment horizontal="right" indent="1"/>
    </xf>
    <xf numFmtId="0" fontId="14" fillId="0" borderId="16" xfId="0" applyFont="1" applyBorder="1"/>
    <xf numFmtId="165" fontId="14" fillId="0" borderId="16" xfId="0" applyNumberFormat="1" applyFont="1" applyBorder="1" applyAlignment="1" applyProtection="1">
      <alignment horizontal="right" indent="1"/>
      <protection locked="0"/>
    </xf>
    <xf numFmtId="49" fontId="14" fillId="0" borderId="0" xfId="0" applyNumberFormat="1" applyFont="1" applyAlignment="1">
      <alignment horizontal="left" vertical="top"/>
    </xf>
    <xf numFmtId="0" fontId="5" fillId="0" borderId="0" xfId="0" applyFont="1" applyAlignment="1">
      <alignment vertical="center"/>
    </xf>
    <xf numFmtId="0" fontId="4" fillId="0" borderId="17" xfId="0" applyFont="1" applyBorder="1" applyAlignment="1">
      <alignment horizontal="left" vertical="top" wrapText="1"/>
    </xf>
    <xf numFmtId="0" fontId="4" fillId="0" borderId="0" xfId="0" applyFont="1" applyAlignment="1">
      <alignment vertical="top" wrapText="1"/>
    </xf>
    <xf numFmtId="0" fontId="0" fillId="0" borderId="0" xfId="0" applyFont="1"/>
    <xf numFmtId="0" fontId="0" fillId="0" borderId="0" xfId="0" applyBorder="1" applyAlignment="1">
      <alignment horizontal="center"/>
    </xf>
    <xf numFmtId="0" fontId="0" fillId="0" borderId="0" xfId="0" applyBorder="1" applyAlignment="1">
      <alignment horizontal="justify"/>
    </xf>
    <xf numFmtId="4" fontId="0" fillId="0" borderId="0" xfId="0" applyNumberFormat="1" applyBorder="1" applyAlignment="1">
      <alignment horizontal="center"/>
    </xf>
    <xf numFmtId="4" fontId="0" fillId="0" borderId="0" xfId="0" applyNumberFormat="1" applyBorder="1"/>
    <xf numFmtId="49" fontId="3" fillId="0" borderId="18" xfId="0" applyNumberFormat="1" applyFont="1" applyBorder="1" applyAlignment="1">
      <alignment horizontal="center"/>
    </xf>
    <xf numFmtId="49" fontId="2" fillId="0" borderId="19" xfId="0" applyNumberFormat="1" applyFont="1" applyBorder="1" applyAlignment="1">
      <alignment horizontal="center"/>
    </xf>
    <xf numFmtId="49" fontId="2" fillId="0" borderId="19" xfId="0" applyNumberFormat="1" applyFont="1" applyBorder="1" applyAlignment="1">
      <alignment horizontal="left"/>
    </xf>
    <xf numFmtId="4" fontId="17" fillId="0" borderId="19" xfId="0" applyNumberFormat="1" applyFont="1" applyBorder="1" applyAlignment="1">
      <alignment horizontal="center"/>
    </xf>
    <xf numFmtId="0" fontId="3" fillId="0" borderId="19" xfId="0" applyFont="1" applyBorder="1"/>
    <xf numFmtId="4" fontId="18" fillId="0" borderId="19" xfId="0" applyNumberFormat="1" applyFont="1" applyBorder="1"/>
    <xf numFmtId="4" fontId="18" fillId="0" borderId="20" xfId="0" applyNumberFormat="1" applyFont="1" applyBorder="1"/>
    <xf numFmtId="0" fontId="19" fillId="0" borderId="0" xfId="0" applyFont="1"/>
    <xf numFmtId="0" fontId="3" fillId="0" borderId="0" xfId="0" applyFont="1"/>
    <xf numFmtId="49" fontId="0" fillId="0" borderId="21" xfId="0" applyNumberFormat="1" applyBorder="1" applyAlignment="1">
      <alignment horizontal="center"/>
    </xf>
    <xf numFmtId="49" fontId="0" fillId="0" borderId="22" xfId="0" applyNumberFormat="1" applyBorder="1" applyAlignment="1">
      <alignment horizontal="center"/>
    </xf>
    <xf numFmtId="49" fontId="0" fillId="0" borderId="22" xfId="0" applyNumberFormat="1" applyBorder="1" applyAlignment="1">
      <alignment horizontal="justify"/>
    </xf>
    <xf numFmtId="4" fontId="0" fillId="0" borderId="22" xfId="0" applyNumberFormat="1" applyBorder="1" applyAlignment="1">
      <alignment horizontal="center"/>
    </xf>
    <xf numFmtId="4" fontId="0" fillId="0" borderId="22" xfId="0" applyNumberFormat="1" applyBorder="1"/>
    <xf numFmtId="4" fontId="0" fillId="0" borderId="22" xfId="0" applyNumberFormat="1" applyBorder="1" applyProtection="1">
      <protection locked="0"/>
    </xf>
    <xf numFmtId="49" fontId="20" fillId="0" borderId="21" xfId="0" applyNumberFormat="1" applyFont="1" applyBorder="1" applyAlignment="1">
      <alignment horizontal="center"/>
    </xf>
    <xf numFmtId="49" fontId="0" fillId="0" borderId="21" xfId="0" applyNumberFormat="1" applyFont="1" applyBorder="1" applyAlignment="1">
      <alignment horizontal="justify" vertical="justify"/>
    </xf>
    <xf numFmtId="4" fontId="0" fillId="0" borderId="21" xfId="0" applyNumberFormat="1" applyBorder="1" applyAlignment="1">
      <alignment horizontal="center"/>
    </xf>
    <xf numFmtId="4" fontId="0" fillId="0" borderId="21" xfId="0" applyNumberFormat="1" applyBorder="1"/>
    <xf numFmtId="4" fontId="0" fillId="0" borderId="21" xfId="0" applyNumberFormat="1" applyBorder="1" applyProtection="1">
      <protection locked="0"/>
    </xf>
    <xf numFmtId="49" fontId="0" fillId="0" borderId="21" xfId="0" applyNumberFormat="1" applyBorder="1" applyAlignment="1">
      <alignment horizontal="justify" vertical="justify"/>
    </xf>
    <xf numFmtId="49" fontId="0" fillId="0" borderId="23" xfId="0" applyNumberFormat="1" applyBorder="1" applyAlignment="1">
      <alignment horizontal="justify" vertical="justify"/>
    </xf>
    <xf numFmtId="49" fontId="0" fillId="0" borderId="21" xfId="0" applyNumberFormat="1" applyFont="1" applyBorder="1" applyAlignment="1">
      <alignment horizontal="justify"/>
    </xf>
    <xf numFmtId="49" fontId="0" fillId="0" borderId="23" xfId="0" applyNumberFormat="1" applyBorder="1" applyAlignment="1">
      <alignment horizontal="justify"/>
    </xf>
    <xf numFmtId="49" fontId="0" fillId="0" borderId="18" xfId="0" applyNumberFormat="1" applyBorder="1" applyAlignment="1">
      <alignment horizontal="center"/>
    </xf>
    <xf numFmtId="49" fontId="16" fillId="0" borderId="19" xfId="0" applyNumberFormat="1" applyFont="1" applyBorder="1" applyAlignment="1">
      <alignment horizontal="center"/>
    </xf>
    <xf numFmtId="4" fontId="16" fillId="0" borderId="20" xfId="0" applyNumberFormat="1" applyFont="1" applyBorder="1"/>
    <xf numFmtId="49" fontId="0" fillId="0" borderId="0" xfId="0" applyNumberFormat="1" applyBorder="1" applyAlignment="1">
      <alignment horizontal="center"/>
    </xf>
    <xf numFmtId="49" fontId="16" fillId="0" borderId="0" xfId="0" applyNumberFormat="1" applyFont="1" applyBorder="1" applyAlignment="1">
      <alignment horizontal="center"/>
    </xf>
    <xf numFmtId="49" fontId="16" fillId="0" borderId="0" xfId="0" applyNumberFormat="1" applyFont="1" applyBorder="1" applyAlignment="1">
      <alignment horizontal="justify"/>
    </xf>
    <xf numFmtId="4" fontId="0" fillId="0" borderId="0" xfId="0" applyNumberFormat="1" applyBorder="1" applyProtection="1">
      <protection locked="0"/>
    </xf>
    <xf numFmtId="4" fontId="16" fillId="0" borderId="0" xfId="0" applyNumberFormat="1" applyFont="1" applyBorder="1"/>
    <xf numFmtId="0" fontId="0" fillId="0" borderId="0" xfId="0" applyFont="1" applyFill="1"/>
    <xf numFmtId="0" fontId="20" fillId="0" borderId="0" xfId="0" applyFont="1" applyAlignment="1">
      <alignment horizontal="center"/>
    </xf>
    <xf numFmtId="49" fontId="0" fillId="0" borderId="21" xfId="0" applyNumberFormat="1" applyBorder="1" applyAlignment="1">
      <alignment horizontal="justify"/>
    </xf>
    <xf numFmtId="49" fontId="20" fillId="0" borderId="21" xfId="0" applyNumberFormat="1" applyFont="1" applyBorder="1" applyAlignment="1">
      <alignment horizontal="center" wrapText="1"/>
    </xf>
    <xf numFmtId="49" fontId="0" fillId="0" borderId="22" xfId="0" applyNumberFormat="1" applyBorder="1" applyAlignment="1">
      <alignment horizontal="justify" vertical="justify"/>
    </xf>
    <xf numFmtId="4" fontId="0" fillId="0" borderId="24" xfId="0" applyNumberFormat="1" applyBorder="1"/>
    <xf numFmtId="49" fontId="16" fillId="0" borderId="22" xfId="0" applyNumberFormat="1" applyFont="1" applyBorder="1" applyAlignment="1">
      <alignment horizontal="justify" vertical="justify"/>
    </xf>
    <xf numFmtId="4" fontId="17" fillId="0" borderId="22" xfId="0" applyNumberFormat="1" applyFont="1" applyBorder="1" applyAlignment="1">
      <alignment horizontal="center"/>
    </xf>
    <xf numFmtId="0" fontId="0" fillId="0" borderId="24" xfId="0" applyBorder="1"/>
    <xf numFmtId="4" fontId="17" fillId="0" borderId="22" xfId="0" applyNumberFormat="1" applyFont="1" applyBorder="1" applyProtection="1">
      <protection locked="0"/>
    </xf>
    <xf numFmtId="4" fontId="17" fillId="0" borderId="22" xfId="0" applyNumberFormat="1" applyFont="1" applyBorder="1"/>
    <xf numFmtId="0" fontId="0" fillId="0" borderId="0" xfId="0" applyFont="1" applyAlignment="1">
      <alignment horizontal="center"/>
    </xf>
    <xf numFmtId="4" fontId="0" fillId="0" borderId="21" xfId="0" applyNumberFormat="1" applyFont="1" applyBorder="1" applyAlignment="1">
      <alignment horizontal="center"/>
    </xf>
    <xf numFmtId="4" fontId="0" fillId="0" borderId="21" xfId="0" applyNumberFormat="1" applyFont="1" applyBorder="1"/>
    <xf numFmtId="4" fontId="0" fillId="0" borderId="21" xfId="0" applyNumberFormat="1" applyFont="1" applyBorder="1" applyProtection="1">
      <protection locked="0"/>
    </xf>
    <xf numFmtId="0" fontId="0" fillId="0" borderId="0" xfId="0" applyAlignment="1">
      <alignment horizontal="center"/>
    </xf>
    <xf numFmtId="49" fontId="16" fillId="0" borderId="18" xfId="0" applyNumberFormat="1" applyFont="1" applyBorder="1" applyAlignment="1">
      <alignment horizontal="center"/>
    </xf>
    <xf numFmtId="49" fontId="21" fillId="0" borderId="19" xfId="0" applyNumberFormat="1" applyFont="1" applyBorder="1" applyAlignment="1">
      <alignment horizontal="left"/>
    </xf>
    <xf numFmtId="4" fontId="16" fillId="0" borderId="19" xfId="0" applyNumberFormat="1" applyFont="1" applyBorder="1" applyAlignment="1">
      <alignment horizontal="center"/>
    </xf>
    <xf numFmtId="4" fontId="16" fillId="0" borderId="19" xfId="0" applyNumberFormat="1" applyFont="1" applyBorder="1"/>
    <xf numFmtId="4" fontId="16" fillId="0" borderId="19" xfId="0" applyNumberFormat="1" applyFont="1" applyBorder="1" applyProtection="1">
      <protection locked="0"/>
    </xf>
    <xf numFmtId="0" fontId="0" fillId="0" borderId="0" xfId="0" applyAlignment="1"/>
    <xf numFmtId="0" fontId="0" fillId="0" borderId="0" xfId="0" applyProtection="1">
      <protection locked="0"/>
    </xf>
    <xf numFmtId="0" fontId="4" fillId="0" borderId="0" xfId="0" applyFont="1" applyAlignment="1">
      <alignment horizontal="justify" vertical="center" wrapText="1"/>
    </xf>
    <xf numFmtId="49" fontId="0" fillId="0" borderId="23" xfId="0" applyNumberFormat="1" applyBorder="1" applyAlignment="1">
      <alignment horizontal="center"/>
    </xf>
    <xf numFmtId="49" fontId="20" fillId="0" borderId="23" xfId="0" applyNumberFormat="1" applyFont="1" applyBorder="1" applyAlignment="1">
      <alignment horizontal="center"/>
    </xf>
    <xf numFmtId="4" fontId="0" fillId="0" borderId="23" xfId="0" applyNumberFormat="1" applyBorder="1" applyAlignment="1">
      <alignment horizontal="center"/>
    </xf>
    <xf numFmtId="0" fontId="16" fillId="0" borderId="0" xfId="0" applyFont="1"/>
    <xf numFmtId="49" fontId="16" fillId="0" borderId="19" xfId="0" applyNumberFormat="1" applyFont="1" applyBorder="1" applyAlignment="1">
      <alignment horizontal="left"/>
    </xf>
    <xf numFmtId="166" fontId="0" fillId="0" borderId="0" xfId="0" applyNumberFormat="1" applyFont="1"/>
    <xf numFmtId="49" fontId="16" fillId="0" borderId="0" xfId="0" applyNumberFormat="1" applyFont="1" applyBorder="1" applyAlignment="1">
      <alignment horizontal="left"/>
    </xf>
    <xf numFmtId="4" fontId="16" fillId="0" borderId="0" xfId="0" applyNumberFormat="1" applyFont="1" applyBorder="1" applyAlignment="1">
      <alignment horizontal="center"/>
    </xf>
    <xf numFmtId="4" fontId="16" fillId="0" borderId="0" xfId="0" applyNumberFormat="1" applyFont="1" applyBorder="1" applyProtection="1">
      <protection locked="0"/>
    </xf>
    <xf numFmtId="49" fontId="16" fillId="0" borderId="19" xfId="0" applyNumberFormat="1" applyFont="1" applyBorder="1" applyAlignment="1"/>
    <xf numFmtId="4" fontId="0" fillId="0" borderId="19" xfId="0" applyNumberFormat="1" applyBorder="1" applyAlignment="1">
      <alignment horizontal="center"/>
    </xf>
    <xf numFmtId="4" fontId="22" fillId="0" borderId="20" xfId="0" applyNumberFormat="1" applyFont="1" applyBorder="1"/>
    <xf numFmtId="49" fontId="16" fillId="0" borderId="0" xfId="0" applyNumberFormat="1" applyFont="1" applyBorder="1" applyAlignment="1"/>
    <xf numFmtId="4" fontId="22" fillId="0" borderId="0" xfId="0" applyNumberFormat="1" applyFont="1" applyBorder="1"/>
    <xf numFmtId="49" fontId="3" fillId="0" borderId="18" xfId="0" applyNumberFormat="1" applyFont="1" applyBorder="1" applyAlignment="1">
      <alignment horizontal="right"/>
    </xf>
    <xf numFmtId="49" fontId="2" fillId="0" borderId="19" xfId="0" applyNumberFormat="1" applyFont="1" applyBorder="1" applyAlignment="1">
      <alignment horizontal="center" vertical="top"/>
    </xf>
    <xf numFmtId="49" fontId="2" fillId="0" borderId="19" xfId="0" applyNumberFormat="1" applyFont="1" applyBorder="1" applyAlignment="1">
      <alignment horizontal="left" vertical="top"/>
    </xf>
    <xf numFmtId="49" fontId="0" fillId="0" borderId="21" xfId="0" applyNumberFormat="1" applyBorder="1" applyAlignment="1">
      <alignment horizontal="right"/>
    </xf>
    <xf numFmtId="49" fontId="0" fillId="0" borderId="21" xfId="0" applyNumberFormat="1" applyBorder="1" applyAlignment="1">
      <alignment horizontal="center" vertical="top"/>
    </xf>
    <xf numFmtId="0" fontId="16" fillId="0" borderId="18" xfId="0" applyFont="1" applyBorder="1" applyAlignment="1">
      <alignment horizontal="right"/>
    </xf>
    <xf numFmtId="49" fontId="16" fillId="0" borderId="19" xfId="0" applyNumberFormat="1" applyFont="1" applyBorder="1" applyAlignment="1">
      <alignment horizontal="center" vertical="top"/>
    </xf>
    <xf numFmtId="0" fontId="16" fillId="0" borderId="19" xfId="0" applyFont="1" applyBorder="1"/>
    <xf numFmtId="0" fontId="16" fillId="0" borderId="19" xfId="0" applyFont="1" applyBorder="1" applyAlignment="1">
      <alignment horizontal="center"/>
    </xf>
    <xf numFmtId="0" fontId="16" fillId="0" borderId="0" xfId="0" applyFont="1" applyBorder="1" applyAlignment="1">
      <alignment horizontal="right"/>
    </xf>
    <xf numFmtId="49" fontId="16" fillId="0" borderId="0" xfId="0" applyNumberFormat="1" applyFont="1" applyBorder="1" applyAlignment="1">
      <alignment horizontal="center" vertical="top"/>
    </xf>
    <xf numFmtId="0" fontId="16" fillId="0" borderId="0" xfId="0" applyFont="1" applyBorder="1"/>
    <xf numFmtId="0" fontId="16" fillId="0" borderId="0" xfId="0" applyFont="1" applyBorder="1" applyAlignment="1">
      <alignment horizontal="center"/>
    </xf>
    <xf numFmtId="49" fontId="0" fillId="0" borderId="0" xfId="0" applyNumberFormat="1" applyBorder="1" applyAlignment="1"/>
    <xf numFmtId="0" fontId="0" fillId="0" borderId="0" xfId="0" applyBorder="1"/>
    <xf numFmtId="0" fontId="0" fillId="0" borderId="0" xfId="0" applyFill="1" applyBorder="1" applyAlignment="1"/>
    <xf numFmtId="0" fontId="8" fillId="0" borderId="0" xfId="0" applyFont="1" applyAlignment="1">
      <alignment horizontal="center" wrapText="1"/>
    </xf>
    <xf numFmtId="0" fontId="8" fillId="0" borderId="0" xfId="0" applyFont="1" applyAlignment="1">
      <alignment wrapText="1"/>
    </xf>
    <xf numFmtId="0" fontId="6" fillId="0" borderId="0" xfId="0" applyFont="1" applyAlignment="1">
      <alignment wrapText="1"/>
    </xf>
    <xf numFmtId="167" fontId="4" fillId="0" borderId="0" xfId="0" applyNumberFormat="1" applyFont="1" applyAlignment="1">
      <alignment wrapText="1"/>
    </xf>
    <xf numFmtId="0" fontId="6" fillId="0" borderId="0" xfId="0" applyFont="1" applyAlignment="1">
      <alignment horizontal="center" wrapText="1"/>
    </xf>
    <xf numFmtId="0" fontId="8" fillId="0" borderId="0" xfId="0" applyFont="1" applyAlignment="1">
      <alignment horizontal="left" wrapText="1" indent="2"/>
    </xf>
    <xf numFmtId="167" fontId="6" fillId="0" borderId="0" xfId="0" applyNumberFormat="1" applyFont="1" applyAlignment="1">
      <alignment wrapText="1"/>
    </xf>
    <xf numFmtId="0" fontId="7" fillId="0" borderId="0" xfId="0" applyFont="1" applyAlignment="1">
      <alignment vertical="top" wrapText="1"/>
    </xf>
    <xf numFmtId="0" fontId="8" fillId="0" borderId="0" xfId="0" applyFont="1" applyAlignment="1">
      <alignment horizontal="center" vertical="top" wrapText="1"/>
    </xf>
    <xf numFmtId="0" fontId="8" fillId="0" borderId="0" xfId="0" applyFont="1" applyAlignment="1">
      <alignment vertical="top" wrapText="1"/>
    </xf>
    <xf numFmtId="0" fontId="5" fillId="0" borderId="0" xfId="3" applyFont="1" applyAlignment="1">
      <alignment horizontal="left" vertical="top"/>
    </xf>
    <xf numFmtId="0" fontId="4" fillId="0" borderId="0" xfId="0" applyFont="1" applyAlignment="1">
      <alignment horizontal="center" wrapText="1"/>
    </xf>
    <xf numFmtId="0" fontId="4" fillId="0" borderId="0" xfId="0" applyFont="1" applyAlignment="1">
      <alignment wrapText="1"/>
    </xf>
    <xf numFmtId="0" fontId="4" fillId="0" borderId="0" xfId="0" applyFont="1" applyAlignment="1">
      <alignment horizontal="left" wrapText="1"/>
    </xf>
    <xf numFmtId="167" fontId="4" fillId="0" borderId="0" xfId="4" applyNumberFormat="1" applyAlignment="1">
      <alignment wrapText="1"/>
    </xf>
    <xf numFmtId="0" fontId="23" fillId="0" borderId="0" xfId="0" applyFont="1" applyAlignment="1">
      <alignment horizontal="center" wrapText="1"/>
    </xf>
    <xf numFmtId="0" fontId="24" fillId="0" borderId="0" xfId="0" applyFont="1" applyAlignment="1">
      <alignment wrapText="1"/>
    </xf>
    <xf numFmtId="0" fontId="23" fillId="0" borderId="0" xfId="0" applyFont="1" applyAlignment="1">
      <alignment wrapText="1"/>
    </xf>
    <xf numFmtId="0" fontId="23" fillId="0" borderId="0" xfId="0" applyFont="1" applyAlignment="1">
      <alignment horizontal="left" wrapText="1"/>
    </xf>
    <xf numFmtId="167" fontId="23" fillId="0" borderId="0" xfId="4" applyNumberFormat="1" applyFont="1" applyAlignment="1">
      <alignment wrapText="1"/>
    </xf>
    <xf numFmtId="0" fontId="12" fillId="0" borderId="0" xfId="0" applyFont="1" applyAlignment="1">
      <alignment horizontal="center" wrapText="1"/>
    </xf>
    <xf numFmtId="0" fontId="12" fillId="0" borderId="0" xfId="0" applyFont="1" applyAlignment="1">
      <alignment wrapText="1"/>
    </xf>
    <xf numFmtId="0" fontId="12" fillId="0" borderId="0" xfId="0" applyFont="1" applyAlignment="1">
      <alignment horizontal="left" wrapText="1"/>
    </xf>
    <xf numFmtId="167" fontId="12" fillId="0" borderId="0" xfId="4" applyNumberFormat="1" applyFont="1" applyAlignment="1">
      <alignment wrapText="1"/>
    </xf>
    <xf numFmtId="0" fontId="12" fillId="0" borderId="0" xfId="0" applyFont="1" applyAlignment="1">
      <alignment horizontal="center" vertical="top" wrapText="1"/>
    </xf>
    <xf numFmtId="0" fontId="25" fillId="0" borderId="0" xfId="2" applyFont="1"/>
    <xf numFmtId="49" fontId="11" fillId="0" borderId="0" xfId="5" applyNumberFormat="1" applyFont="1" applyAlignment="1">
      <alignment horizontal="right" vertical="center"/>
    </xf>
    <xf numFmtId="49" fontId="25" fillId="0" borderId="0" xfId="2" applyNumberFormat="1" applyFont="1"/>
    <xf numFmtId="164" fontId="25" fillId="0" borderId="0" xfId="2" applyNumberFormat="1" applyFont="1" applyAlignment="1">
      <alignment horizontal="left"/>
    </xf>
    <xf numFmtId="164" fontId="5" fillId="0" borderId="0" xfId="2" applyNumberFormat="1" applyFont="1" applyAlignment="1">
      <alignment horizontal="left"/>
    </xf>
    <xf numFmtId="49" fontId="12" fillId="0" borderId="0" xfId="5" applyNumberFormat="1" applyFont="1" applyAlignment="1">
      <alignment horizontal="right"/>
    </xf>
    <xf numFmtId="49" fontId="4" fillId="0" borderId="0" xfId="2" applyNumberFormat="1"/>
    <xf numFmtId="164" fontId="4" fillId="0" borderId="0" xfId="2" applyNumberFormat="1" applyAlignment="1">
      <alignment horizontal="left"/>
    </xf>
    <xf numFmtId="0" fontId="6" fillId="0" borderId="0" xfId="2" applyFont="1"/>
    <xf numFmtId="49" fontId="6" fillId="0" borderId="0" xfId="5" applyNumberFormat="1" applyFont="1" applyAlignment="1">
      <alignment horizontal="right"/>
    </xf>
    <xf numFmtId="49" fontId="6" fillId="0" borderId="0" xfId="2" applyNumberFormat="1" applyFont="1"/>
    <xf numFmtId="164" fontId="6" fillId="0" borderId="0" xfId="2" applyNumberFormat="1" applyFont="1" applyAlignment="1">
      <alignment horizontal="left"/>
    </xf>
    <xf numFmtId="164" fontId="11" fillId="0" borderId="0" xfId="2" applyNumberFormat="1" applyFont="1" applyAlignment="1">
      <alignment horizontal="left"/>
    </xf>
    <xf numFmtId="0" fontId="27" fillId="0" borderId="0" xfId="6" applyFont="1" applyAlignment="1">
      <alignment horizontal="left" vertical="top" wrapText="1"/>
    </xf>
    <xf numFmtId="0" fontId="28" fillId="0" borderId="2" xfId="0" applyFont="1" applyBorder="1" applyAlignment="1">
      <alignment horizontal="center" vertical="center" wrapText="1"/>
    </xf>
    <xf numFmtId="167" fontId="23" fillId="0" borderId="0" xfId="0" applyNumberFormat="1" applyFont="1" applyAlignment="1">
      <alignment wrapText="1"/>
    </xf>
    <xf numFmtId="169" fontId="23" fillId="0" borderId="0" xfId="7" applyNumberFormat="1" applyFont="1" applyAlignment="1">
      <alignment horizontal="center" vertical="top" wrapText="1"/>
    </xf>
    <xf numFmtId="0" fontId="29" fillId="0" borderId="0" xfId="7" applyFont="1" applyAlignment="1">
      <alignment wrapText="1"/>
    </xf>
    <xf numFmtId="0" fontId="30" fillId="0" borderId="0" xfId="7" applyFont="1" applyAlignment="1">
      <alignment horizontal="right" wrapText="1"/>
    </xf>
    <xf numFmtId="0" fontId="29" fillId="0" borderId="0" xfId="6" applyFont="1" applyAlignment="1" applyProtection="1">
      <alignment horizontal="left" wrapText="1"/>
      <protection locked="0"/>
    </xf>
    <xf numFmtId="167" fontId="17" fillId="0" borderId="0" xfId="0" applyNumberFormat="1" applyFont="1" applyAlignment="1">
      <alignment wrapText="1"/>
    </xf>
    <xf numFmtId="0" fontId="31" fillId="0" borderId="0" xfId="0" applyFont="1" applyAlignment="1">
      <alignment horizontal="center" vertical="top" wrapText="1"/>
    </xf>
    <xf numFmtId="0" fontId="32" fillId="0" borderId="0" xfId="0" applyFont="1" applyAlignment="1">
      <alignment wrapText="1"/>
    </xf>
    <xf numFmtId="167" fontId="33" fillId="0" borderId="0" xfId="0" applyNumberFormat="1" applyFont="1" applyAlignment="1">
      <alignment wrapText="1"/>
    </xf>
    <xf numFmtId="3" fontId="4" fillId="0" borderId="0" xfId="0" applyNumberFormat="1" applyFont="1" applyAlignment="1">
      <alignment horizontal="center" vertical="top" wrapText="1"/>
    </xf>
    <xf numFmtId="0" fontId="4" fillId="0" borderId="0" xfId="0" applyFont="1" applyAlignment="1">
      <alignment horizontal="right" wrapText="1"/>
    </xf>
    <xf numFmtId="0" fontId="23" fillId="0" borderId="0" xfId="0" applyFont="1" applyAlignment="1">
      <alignment vertical="top" wrapText="1"/>
    </xf>
    <xf numFmtId="170" fontId="23" fillId="0" borderId="0" xfId="0" applyNumberFormat="1" applyFont="1" applyAlignment="1">
      <alignment horizontal="center" vertical="top" wrapText="1"/>
    </xf>
    <xf numFmtId="0" fontId="23" fillId="0" borderId="0" xfId="0" applyFont="1" applyAlignment="1">
      <alignment horizontal="right" wrapText="1"/>
    </xf>
    <xf numFmtId="0" fontId="4" fillId="0" borderId="0" xfId="0" applyFont="1" applyAlignment="1">
      <alignment horizontal="center" vertical="top" wrapText="1"/>
    </xf>
    <xf numFmtId="0" fontId="33" fillId="0" borderId="0" xfId="0" applyFont="1" applyAlignment="1">
      <alignment wrapText="1"/>
    </xf>
    <xf numFmtId="0" fontId="33" fillId="0" borderId="0" xfId="0" applyFont="1" applyAlignment="1">
      <alignment horizontal="left" wrapText="1"/>
    </xf>
    <xf numFmtId="0" fontId="12" fillId="0" borderId="0" xfId="0" applyFont="1" applyAlignment="1">
      <alignment horizontal="right"/>
    </xf>
    <xf numFmtId="0" fontId="4" fillId="0" borderId="0" xfId="6" applyFont="1" applyAlignment="1">
      <alignment wrapText="1"/>
    </xf>
    <xf numFmtId="0" fontId="23" fillId="0" borderId="0" xfId="6" applyFont="1" applyAlignment="1">
      <alignment wrapText="1"/>
    </xf>
    <xf numFmtId="0" fontId="23" fillId="0" borderId="0" xfId="0" applyFont="1" applyAlignment="1">
      <alignment horizontal="center" vertical="top" wrapText="1"/>
    </xf>
    <xf numFmtId="3" fontId="30" fillId="0" borderId="0" xfId="0" applyNumberFormat="1" applyFont="1" applyAlignment="1">
      <alignment horizontal="center" vertical="top" wrapText="1"/>
    </xf>
    <xf numFmtId="0" fontId="35" fillId="0" borderId="0" xfId="0" applyFont="1" applyAlignment="1">
      <alignment wrapText="1"/>
    </xf>
    <xf numFmtId="0" fontId="31" fillId="0" borderId="0" xfId="0" applyFont="1" applyAlignment="1">
      <alignment vertical="top" wrapText="1"/>
    </xf>
    <xf numFmtId="0" fontId="33" fillId="0" borderId="0" xfId="0" applyFont="1" applyAlignment="1">
      <alignment horizontal="center" wrapText="1"/>
    </xf>
    <xf numFmtId="0" fontId="33" fillId="0" borderId="0" xfId="0" applyFont="1" applyAlignment="1">
      <alignment horizontal="center" vertical="top" wrapText="1"/>
    </xf>
    <xf numFmtId="167" fontId="33" fillId="0" borderId="0" xfId="4" applyNumberFormat="1" applyFont="1" applyAlignment="1">
      <alignment wrapText="1"/>
    </xf>
    <xf numFmtId="4" fontId="14" fillId="0" borderId="16" xfId="0" applyNumberFormat="1" applyFont="1" applyFill="1" applyBorder="1" applyAlignment="1">
      <alignment horizontal="right" indent="1"/>
    </xf>
    <xf numFmtId="4" fontId="12" fillId="0" borderId="16" xfId="0" applyNumberFormat="1" applyFont="1" applyFill="1" applyBorder="1" applyAlignment="1">
      <alignment horizontal="right" indent="1"/>
    </xf>
    <xf numFmtId="0" fontId="16" fillId="0" borderId="0" xfId="0" applyFont="1" applyAlignment="1">
      <alignment horizontal="center"/>
    </xf>
    <xf numFmtId="49" fontId="16" fillId="0" borderId="19" xfId="0" applyNumberFormat="1" applyFont="1" applyBorder="1" applyAlignment="1">
      <alignment horizontal="left"/>
    </xf>
    <xf numFmtId="0" fontId="0" fillId="0" borderId="0" xfId="0" applyAlignment="1">
      <alignment horizontal="justify"/>
    </xf>
    <xf numFmtId="4" fontId="0" fillId="0" borderId="0" xfId="0" applyNumberFormat="1" applyAlignment="1">
      <alignment horizontal="center"/>
    </xf>
    <xf numFmtId="4" fontId="0" fillId="0" borderId="0" xfId="0" applyNumberFormat="1"/>
    <xf numFmtId="49" fontId="0" fillId="0" borderId="0" xfId="0" applyNumberFormat="1" applyAlignment="1">
      <alignment horizontal="center"/>
    </xf>
    <xf numFmtId="49" fontId="16" fillId="0" borderId="0" xfId="0" applyNumberFormat="1" applyFont="1" applyAlignment="1">
      <alignment horizontal="center"/>
    </xf>
    <xf numFmtId="49" fontId="16" fillId="0" borderId="0" xfId="0" applyNumberFormat="1" applyFont="1" applyAlignment="1">
      <alignment horizontal="justify"/>
    </xf>
    <xf numFmtId="4" fontId="0" fillId="0" borderId="0" xfId="0" applyNumberFormat="1" applyProtection="1">
      <protection locked="0"/>
    </xf>
    <xf numFmtId="4" fontId="16" fillId="0" borderId="0" xfId="0" applyNumberFormat="1" applyFont="1"/>
    <xf numFmtId="166" fontId="0" fillId="0" borderId="0" xfId="0" applyNumberFormat="1"/>
    <xf numFmtId="49" fontId="16" fillId="0" borderId="0" xfId="0" applyNumberFormat="1" applyFont="1" applyAlignment="1">
      <alignment horizontal="left"/>
    </xf>
    <xf numFmtId="4" fontId="16" fillId="0" borderId="0" xfId="0" applyNumberFormat="1" applyFont="1" applyAlignment="1">
      <alignment horizontal="center"/>
    </xf>
    <xf numFmtId="4" fontId="16" fillId="0" borderId="0" xfId="0" applyNumberFormat="1" applyFont="1" applyProtection="1">
      <protection locked="0"/>
    </xf>
    <xf numFmtId="49" fontId="16" fillId="0" borderId="19" xfId="0" applyNumberFormat="1" applyFont="1" applyBorder="1"/>
    <xf numFmtId="49" fontId="16" fillId="0" borderId="0" xfId="0" applyNumberFormat="1" applyFont="1"/>
    <xf numFmtId="4" fontId="22" fillId="0" borderId="0" xfId="0" applyNumberFormat="1" applyFont="1"/>
    <xf numFmtId="0" fontId="16" fillId="0" borderId="0" xfId="0" applyFont="1" applyAlignment="1">
      <alignment horizontal="right"/>
    </xf>
    <xf numFmtId="49" fontId="16" fillId="0" borderId="0" xfId="0" applyNumberFormat="1" applyFont="1" applyAlignment="1">
      <alignment horizontal="center" vertical="top"/>
    </xf>
    <xf numFmtId="49" fontId="0" fillId="0" borderId="0" xfId="0" applyNumberFormat="1"/>
    <xf numFmtId="0" fontId="4" fillId="0" borderId="27" xfId="2" applyBorder="1"/>
    <xf numFmtId="4" fontId="12" fillId="0" borderId="0" xfId="0" applyNumberFormat="1" applyFont="1" applyAlignment="1">
      <alignment wrapText="1"/>
    </xf>
    <xf numFmtId="0" fontId="0" fillId="0" borderId="16" xfId="0" applyBorder="1" applyAlignment="1">
      <alignment wrapText="1"/>
    </xf>
    <xf numFmtId="4" fontId="0" fillId="0" borderId="16" xfId="0" applyNumberFormat="1" applyBorder="1"/>
    <xf numFmtId="0" fontId="0" fillId="0" borderId="16" xfId="0" applyBorder="1" applyAlignment="1">
      <alignment horizontal="center" vertical="top"/>
    </xf>
    <xf numFmtId="0" fontId="4" fillId="0" borderId="16" xfId="0" applyFont="1" applyBorder="1" applyAlignment="1">
      <alignment horizontal="justify" wrapText="1"/>
    </xf>
    <xf numFmtId="0" fontId="4" fillId="0" borderId="16" xfId="0" applyFont="1" applyBorder="1" applyAlignment="1">
      <alignment horizontal="right" wrapText="1"/>
    </xf>
    <xf numFmtId="0" fontId="4" fillId="0" borderId="16" xfId="0" applyFont="1" applyBorder="1" applyAlignment="1">
      <alignment wrapText="1"/>
    </xf>
    <xf numFmtId="0" fontId="4" fillId="0" borderId="16" xfId="0" applyFont="1" applyBorder="1" applyAlignment="1">
      <alignment horizontal="left" wrapText="1"/>
    </xf>
    <xf numFmtId="0" fontId="37" fillId="0" borderId="16" xfId="0" applyFont="1" applyBorder="1" applyAlignment="1">
      <alignment wrapText="1"/>
    </xf>
    <xf numFmtId="0" fontId="12" fillId="0" borderId="16" xfId="0" applyFont="1" applyBorder="1" applyAlignment="1">
      <alignment wrapText="1"/>
    </xf>
    <xf numFmtId="4" fontId="12" fillId="0" borderId="16" xfId="0" applyNumberFormat="1" applyFont="1" applyBorder="1"/>
    <xf numFmtId="0" fontId="0" fillId="0" borderId="0" xfId="0" applyAlignment="1">
      <alignment wrapText="1"/>
    </xf>
    <xf numFmtId="49" fontId="12" fillId="4" borderId="12" xfId="0" applyNumberFormat="1" applyFont="1" applyFill="1" applyBorder="1" applyAlignment="1">
      <alignment horizontal="center" vertical="center"/>
    </xf>
    <xf numFmtId="49" fontId="5" fillId="4" borderId="13" xfId="0" applyNumberFormat="1" applyFont="1" applyFill="1" applyBorder="1" applyAlignment="1">
      <alignment horizontal="center" vertical="center"/>
    </xf>
    <xf numFmtId="0" fontId="5" fillId="4" borderId="13" xfId="0" applyFont="1" applyFill="1" applyBorder="1" applyAlignment="1">
      <alignment horizontal="center" vertical="center" wrapText="1"/>
    </xf>
    <xf numFmtId="4" fontId="5" fillId="4" borderId="13" xfId="0" applyNumberFormat="1" applyFont="1" applyFill="1" applyBorder="1" applyAlignment="1">
      <alignment horizontal="center" vertical="center"/>
    </xf>
    <xf numFmtId="165" fontId="5" fillId="4" borderId="13" xfId="0" applyNumberFormat="1" applyFont="1" applyFill="1" applyBorder="1" applyAlignment="1">
      <alignment horizontal="center" vertical="center"/>
    </xf>
    <xf numFmtId="0" fontId="39" fillId="0" borderId="8" xfId="2" applyFont="1" applyBorder="1" applyAlignment="1">
      <alignment horizontal="justify" vertical="center" wrapText="1"/>
    </xf>
    <xf numFmtId="0" fontId="39" fillId="0" borderId="2" xfId="2" applyFont="1" applyBorder="1" applyAlignment="1">
      <alignment horizontal="justify" vertical="center" wrapText="1"/>
    </xf>
    <xf numFmtId="0" fontId="39" fillId="0" borderId="5" xfId="2" applyFont="1" applyBorder="1" applyAlignment="1">
      <alignment horizontal="justify" vertical="center" wrapText="1"/>
    </xf>
    <xf numFmtId="0" fontId="39" fillId="0" borderId="11" xfId="2" applyFont="1" applyBorder="1" applyAlignment="1">
      <alignment horizontal="justify" vertical="center" wrapText="1"/>
    </xf>
    <xf numFmtId="49" fontId="11"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9" fillId="0" borderId="1" xfId="2" applyNumberFormat="1" applyFont="1" applyBorder="1" applyAlignment="1">
      <alignment horizontal="center" vertical="center"/>
    </xf>
    <xf numFmtId="49" fontId="9" fillId="0" borderId="7" xfId="2" applyNumberFormat="1" applyFont="1" applyBorder="1" applyAlignment="1">
      <alignment horizontal="center" vertical="center"/>
    </xf>
    <xf numFmtId="49" fontId="9" fillId="0" borderId="4" xfId="2" applyNumberFormat="1" applyFont="1" applyBorder="1" applyAlignment="1">
      <alignment horizontal="center" vertical="center"/>
    </xf>
    <xf numFmtId="49" fontId="40" fillId="0" borderId="8" xfId="2" applyNumberFormat="1" applyFont="1" applyBorder="1" applyAlignment="1">
      <alignment horizontal="left"/>
    </xf>
    <xf numFmtId="49" fontId="40" fillId="0" borderId="2" xfId="2" applyNumberFormat="1" applyFont="1" applyBorder="1" applyAlignment="1">
      <alignment horizontal="left"/>
    </xf>
    <xf numFmtId="0" fontId="10" fillId="0" borderId="0" xfId="2" applyFont="1" applyBorder="1"/>
    <xf numFmtId="49" fontId="9" fillId="0" borderId="0" xfId="2" applyNumberFormat="1" applyFont="1" applyBorder="1" applyAlignment="1">
      <alignment horizontal="left"/>
    </xf>
    <xf numFmtId="49" fontId="40" fillId="0" borderId="11" xfId="2" applyNumberFormat="1" applyFont="1" applyBorder="1" applyAlignment="1">
      <alignment horizontal="left"/>
    </xf>
    <xf numFmtId="0" fontId="11" fillId="0" borderId="0" xfId="2" applyFont="1" applyBorder="1" applyAlignment="1">
      <alignment wrapText="1"/>
    </xf>
    <xf numFmtId="49" fontId="40" fillId="0" borderId="0" xfId="2" applyNumberFormat="1" applyFont="1" applyBorder="1" applyAlignment="1">
      <alignment horizontal="left"/>
    </xf>
    <xf numFmtId="0" fontId="39" fillId="0" borderId="0" xfId="2" applyFont="1" applyBorder="1" applyAlignment="1">
      <alignment horizontal="justify" vertical="center" wrapText="1"/>
    </xf>
    <xf numFmtId="49" fontId="9" fillId="0" borderId="0" xfId="2" applyNumberFormat="1" applyFont="1" applyBorder="1" applyAlignment="1">
      <alignment horizontal="center" vertical="center"/>
    </xf>
    <xf numFmtId="164" fontId="10" fillId="0" borderId="0" xfId="2" applyNumberFormat="1" applyFont="1" applyBorder="1" applyAlignment="1">
      <alignment horizontal="right" vertical="center" wrapText="1" indent="2"/>
    </xf>
    <xf numFmtId="0" fontId="40" fillId="0" borderId="0" xfId="2" applyFont="1" applyBorder="1" applyAlignment="1">
      <alignment horizontal="justify" vertical="center" wrapText="1"/>
    </xf>
    <xf numFmtId="164" fontId="9" fillId="0" borderId="0" xfId="2" applyNumberFormat="1" applyFont="1" applyBorder="1" applyAlignment="1">
      <alignment horizontal="right" vertical="center" wrapText="1" indent="2"/>
    </xf>
    <xf numFmtId="49" fontId="9" fillId="0" borderId="0" xfId="2" applyNumberFormat="1" applyFont="1" applyBorder="1" applyAlignment="1">
      <alignment horizontal="left" indent="1"/>
    </xf>
    <xf numFmtId="49" fontId="39" fillId="0" borderId="0" xfId="2" applyNumberFormat="1" applyFont="1" applyBorder="1" applyAlignment="1">
      <alignment horizontal="left" vertical="center" indent="1"/>
    </xf>
    <xf numFmtId="0" fontId="4" fillId="0" borderId="0" xfId="2" applyBorder="1"/>
    <xf numFmtId="49" fontId="9" fillId="5" borderId="0" xfId="2" applyNumberFormat="1" applyFont="1" applyFill="1" applyBorder="1" applyAlignment="1">
      <alignment horizontal="left" vertical="center" indent="1"/>
    </xf>
    <xf numFmtId="0" fontId="10" fillId="5" borderId="0" xfId="2" applyFont="1" applyFill="1" applyBorder="1"/>
    <xf numFmtId="49" fontId="40" fillId="0" borderId="27" xfId="2" applyNumberFormat="1" applyFont="1" applyBorder="1" applyAlignment="1">
      <alignment horizontal="left"/>
    </xf>
    <xf numFmtId="164" fontId="10" fillId="0" borderId="27" xfId="2" applyNumberFormat="1" applyFont="1" applyBorder="1" applyAlignment="1">
      <alignment horizontal="right" vertical="center" wrapText="1" indent="2"/>
    </xf>
    <xf numFmtId="164" fontId="9" fillId="0" borderId="0" xfId="2" applyNumberFormat="1" applyFont="1" applyBorder="1" applyAlignment="1">
      <alignment vertical="center" wrapText="1"/>
    </xf>
    <xf numFmtId="49" fontId="10" fillId="0" borderId="27" xfId="2" applyNumberFormat="1" applyFont="1" applyBorder="1" applyAlignment="1">
      <alignment horizontal="center" vertical="center"/>
    </xf>
    <xf numFmtId="49" fontId="9" fillId="0" borderId="27" xfId="2" applyNumberFormat="1" applyFont="1" applyBorder="1" applyAlignment="1">
      <alignment horizontal="left"/>
    </xf>
    <xf numFmtId="0" fontId="9" fillId="0" borderId="27" xfId="2" applyFont="1" applyBorder="1" applyAlignment="1">
      <alignment horizontal="justify" vertical="center" wrapText="1"/>
    </xf>
    <xf numFmtId="49" fontId="40" fillId="0" borderId="0" xfId="2" applyNumberFormat="1" applyFont="1" applyBorder="1" applyAlignment="1">
      <alignment horizontal="left" indent="1"/>
    </xf>
    <xf numFmtId="164" fontId="9" fillId="0" borderId="0" xfId="2" applyNumberFormat="1" applyFont="1" applyBorder="1" applyAlignment="1">
      <alignment horizontal="right" vertical="center"/>
    </xf>
    <xf numFmtId="49" fontId="11" fillId="2" borderId="40" xfId="2" applyNumberFormat="1" applyFont="1" applyFill="1" applyBorder="1" applyAlignment="1">
      <alignment horizontal="left" vertical="center" indent="1"/>
    </xf>
    <xf numFmtId="0" fontId="25" fillId="2" borderId="40" xfId="2" applyFont="1" applyFill="1" applyBorder="1"/>
    <xf numFmtId="164" fontId="11" fillId="2" borderId="40" xfId="2" applyNumberFormat="1" applyFont="1" applyFill="1" applyBorder="1" applyAlignment="1">
      <alignment vertical="center" wrapText="1"/>
    </xf>
    <xf numFmtId="0" fontId="4" fillId="2" borderId="0" xfId="0" applyFont="1" applyFill="1" applyAlignment="1">
      <alignment horizontal="center" wrapText="1"/>
    </xf>
    <xf numFmtId="167" fontId="4" fillId="2" borderId="0" xfId="4" applyNumberFormat="1" applyFill="1" applyAlignment="1">
      <alignment wrapText="1"/>
    </xf>
    <xf numFmtId="0" fontId="14" fillId="0" borderId="0" xfId="0" applyFont="1" applyBorder="1"/>
    <xf numFmtId="49" fontId="5" fillId="0" borderId="0" xfId="2" applyNumberFormat="1" applyFont="1" applyBorder="1" applyAlignment="1">
      <alignment horizontal="left" vertical="center" indent="1"/>
    </xf>
    <xf numFmtId="49" fontId="5" fillId="0" borderId="0" xfId="2" applyNumberFormat="1" applyFont="1" applyBorder="1" applyAlignment="1">
      <alignment horizontal="left"/>
    </xf>
    <xf numFmtId="0" fontId="5" fillId="0" borderId="0" xfId="2" applyFont="1" applyBorder="1" applyAlignment="1">
      <alignment horizontal="justify" vertical="center" wrapText="1"/>
    </xf>
    <xf numFmtId="49" fontId="6" fillId="0" borderId="0" xfId="2" applyNumberFormat="1" applyFont="1" applyBorder="1" applyAlignment="1">
      <alignment horizontal="center" vertical="center"/>
    </xf>
    <xf numFmtId="49" fontId="7" fillId="0" borderId="0" xfId="2" applyNumberFormat="1" applyFont="1" applyBorder="1" applyAlignment="1">
      <alignment horizontal="left"/>
    </xf>
    <xf numFmtId="0" fontId="7" fillId="0" borderId="0" xfId="2" applyFont="1" applyBorder="1" applyAlignment="1">
      <alignment horizontal="justify" vertical="center" wrapText="1"/>
    </xf>
    <xf numFmtId="164" fontId="6" fillId="0" borderId="0" xfId="2" applyNumberFormat="1" applyFont="1" applyBorder="1" applyAlignment="1">
      <alignment horizontal="right" vertical="center" wrapText="1" indent="2"/>
    </xf>
    <xf numFmtId="0" fontId="12" fillId="0" borderId="0" xfId="0" applyFont="1" applyBorder="1"/>
    <xf numFmtId="0" fontId="4" fillId="0" borderId="0" xfId="0" applyFont="1" applyBorder="1"/>
    <xf numFmtId="49" fontId="6" fillId="0" borderId="0" xfId="2" applyNumberFormat="1" applyFont="1" applyBorder="1" applyAlignment="1">
      <alignment horizontal="left" vertical="center" indent="1"/>
    </xf>
    <xf numFmtId="0" fontId="11" fillId="5" borderId="0" xfId="2" applyFont="1" applyFill="1" applyBorder="1" applyAlignment="1">
      <alignment horizontal="center" wrapText="1"/>
    </xf>
    <xf numFmtId="49" fontId="40" fillId="0" borderId="0" xfId="2" applyNumberFormat="1" applyFont="1" applyBorder="1" applyAlignment="1">
      <alignment horizontal="left" vertical="center" indent="1"/>
    </xf>
    <xf numFmtId="49" fontId="9" fillId="0" borderId="41" xfId="2" applyNumberFormat="1" applyFont="1" applyBorder="1" applyAlignment="1">
      <alignment horizontal="center" vertical="center"/>
    </xf>
    <xf numFmtId="49" fontId="40" fillId="0" borderId="29" xfId="2" applyNumberFormat="1" applyFont="1" applyBorder="1" applyAlignment="1">
      <alignment horizontal="left"/>
    </xf>
    <xf numFmtId="0" fontId="39" fillId="0" borderId="29" xfId="2" applyFont="1" applyBorder="1" applyAlignment="1">
      <alignment horizontal="justify" vertical="center" wrapText="1"/>
    </xf>
    <xf numFmtId="49" fontId="9" fillId="0" borderId="35" xfId="2" applyNumberFormat="1" applyFont="1" applyBorder="1" applyAlignment="1">
      <alignment horizontal="center" vertical="center"/>
    </xf>
    <xf numFmtId="49" fontId="9" fillId="0" borderId="43" xfId="2" applyNumberFormat="1" applyFont="1" applyBorder="1" applyAlignment="1">
      <alignment horizontal="center" vertical="center"/>
    </xf>
    <xf numFmtId="49" fontId="9" fillId="0" borderId="45" xfId="2" applyNumberFormat="1" applyFont="1" applyBorder="1" applyAlignment="1">
      <alignment horizontal="center" vertical="center"/>
    </xf>
    <xf numFmtId="49" fontId="5" fillId="0" borderId="31" xfId="2" applyNumberFormat="1" applyFont="1" applyBorder="1" applyAlignment="1">
      <alignment horizontal="left" vertical="center" indent="1"/>
    </xf>
    <xf numFmtId="49" fontId="5" fillId="0" borderId="25" xfId="2" applyNumberFormat="1" applyFont="1" applyBorder="1" applyAlignment="1">
      <alignment horizontal="left"/>
    </xf>
    <xf numFmtId="0" fontId="5" fillId="0" borderId="25" xfId="2" applyFont="1" applyBorder="1" applyAlignment="1">
      <alignment horizontal="justify" vertical="center" wrapText="1"/>
    </xf>
    <xf numFmtId="49" fontId="14" fillId="5" borderId="27" xfId="0" applyNumberFormat="1" applyFont="1" applyFill="1" applyBorder="1" applyAlignment="1">
      <alignment horizontal="left" vertical="top"/>
    </xf>
    <xf numFmtId="49" fontId="14" fillId="5" borderId="27" xfId="0" applyNumberFormat="1" applyFont="1" applyFill="1" applyBorder="1" applyAlignment="1">
      <alignment horizontal="center" vertical="center"/>
    </xf>
    <xf numFmtId="0" fontId="14" fillId="5" borderId="27" xfId="0" applyFont="1" applyFill="1" applyBorder="1" applyAlignment="1">
      <alignment horizontal="left" vertical="top" wrapText="1"/>
    </xf>
    <xf numFmtId="49" fontId="14" fillId="0" borderId="0" xfId="0" applyNumberFormat="1" applyFont="1" applyBorder="1" applyAlignment="1">
      <alignment horizontal="center" vertical="center"/>
    </xf>
    <xf numFmtId="4" fontId="14" fillId="0" borderId="0" xfId="0" applyNumberFormat="1" applyFont="1" applyBorder="1" applyAlignment="1">
      <alignment horizontal="right" indent="1"/>
    </xf>
    <xf numFmtId="165" fontId="14" fillId="0" borderId="0" xfId="0" applyNumberFormat="1" applyFont="1" applyBorder="1" applyAlignment="1">
      <alignment horizontal="right" indent="1"/>
    </xf>
    <xf numFmtId="0" fontId="14" fillId="0" borderId="0" xfId="0" applyFont="1" applyBorder="1" applyAlignment="1">
      <alignment horizontal="right" indent="1"/>
    </xf>
    <xf numFmtId="0" fontId="9" fillId="0" borderId="0" xfId="2" applyFont="1" applyBorder="1"/>
    <xf numFmtId="164" fontId="9" fillId="5" borderId="0" xfId="2" applyNumberFormat="1" applyFont="1" applyFill="1" applyBorder="1" applyAlignment="1">
      <alignment vertical="center" wrapText="1"/>
    </xf>
    <xf numFmtId="164" fontId="10" fillId="0" borderId="42" xfId="2" applyNumberFormat="1" applyFont="1" applyBorder="1" applyAlignment="1">
      <alignment vertical="center" wrapText="1"/>
    </xf>
    <xf numFmtId="164" fontId="10" fillId="0" borderId="36" xfId="2" applyNumberFormat="1" applyFont="1" applyBorder="1" applyAlignment="1">
      <alignment vertical="center" wrapText="1"/>
    </xf>
    <xf numFmtId="164" fontId="10" fillId="0" borderId="44" xfId="2" applyNumberFormat="1" applyFont="1" applyBorder="1" applyAlignment="1">
      <alignment vertical="center" wrapText="1"/>
    </xf>
    <xf numFmtId="164" fontId="10" fillId="0" borderId="46" xfId="2" applyNumberFormat="1" applyFont="1" applyBorder="1" applyAlignment="1">
      <alignment vertical="center" wrapText="1"/>
    </xf>
    <xf numFmtId="49" fontId="5" fillId="0" borderId="0" xfId="2" applyNumberFormat="1" applyFont="1" applyFill="1" applyBorder="1" applyAlignment="1">
      <alignment horizontal="left" vertical="center" indent="1"/>
    </xf>
    <xf numFmtId="49" fontId="5" fillId="0" borderId="0" xfId="2" applyNumberFormat="1" applyFont="1" applyFill="1" applyBorder="1" applyAlignment="1">
      <alignment horizontal="left"/>
    </xf>
    <xf numFmtId="0" fontId="5" fillId="0" borderId="0" xfId="2" applyFont="1" applyFill="1" applyBorder="1" applyAlignment="1">
      <alignment horizontal="justify" vertical="center" wrapText="1"/>
    </xf>
    <xf numFmtId="49" fontId="40" fillId="0" borderId="33" xfId="2" applyNumberFormat="1" applyFont="1" applyBorder="1" applyAlignment="1">
      <alignment horizontal="center" vertical="center"/>
    </xf>
    <xf numFmtId="49" fontId="40" fillId="0" borderId="26" xfId="2" applyNumberFormat="1" applyFont="1" applyBorder="1" applyAlignment="1">
      <alignment horizontal="left"/>
    </xf>
    <xf numFmtId="0" fontId="40" fillId="0" borderId="26" xfId="2" applyFont="1" applyBorder="1" applyAlignment="1">
      <alignment horizontal="justify" vertical="center" wrapText="1"/>
    </xf>
    <xf numFmtId="49" fontId="40" fillId="0" borderId="43" xfId="2" applyNumberFormat="1" applyFont="1" applyBorder="1" applyAlignment="1">
      <alignment horizontal="center" vertical="center"/>
    </xf>
    <xf numFmtId="0" fontId="40" fillId="0" borderId="2" xfId="2" applyFont="1" applyBorder="1" applyAlignment="1">
      <alignment horizontal="justify" vertical="center" wrapText="1"/>
    </xf>
    <xf numFmtId="49" fontId="40" fillId="0" borderId="45" xfId="2" applyNumberFormat="1" applyFont="1" applyBorder="1" applyAlignment="1">
      <alignment horizontal="center" vertical="center"/>
    </xf>
    <xf numFmtId="0" fontId="40" fillId="0" borderId="11" xfId="2" applyFont="1" applyBorder="1" applyAlignment="1">
      <alignment horizontal="justify" vertical="center" wrapText="1"/>
    </xf>
    <xf numFmtId="164" fontId="40" fillId="0" borderId="34" xfId="2" applyNumberFormat="1" applyFont="1" applyBorder="1" applyAlignment="1">
      <alignment vertical="center" wrapText="1"/>
    </xf>
    <xf numFmtId="164" fontId="40" fillId="0" borderId="44" xfId="2" applyNumberFormat="1" applyFont="1" applyBorder="1" applyAlignment="1">
      <alignment vertical="center" wrapText="1"/>
    </xf>
    <xf numFmtId="164" fontId="40" fillId="0" borderId="46" xfId="2" applyNumberFormat="1" applyFont="1" applyBorder="1" applyAlignment="1">
      <alignment vertical="center" wrapText="1"/>
    </xf>
    <xf numFmtId="0" fontId="40" fillId="0" borderId="5" xfId="2" applyFont="1" applyBorder="1" applyAlignment="1">
      <alignment horizontal="justify" vertical="center" wrapText="1"/>
    </xf>
    <xf numFmtId="49" fontId="40" fillId="0" borderId="0" xfId="2" applyNumberFormat="1" applyFont="1" applyBorder="1" applyAlignment="1">
      <alignment horizontal="center" vertical="center"/>
    </xf>
    <xf numFmtId="49" fontId="5" fillId="5" borderId="27" xfId="2" applyNumberFormat="1" applyFont="1" applyFill="1" applyBorder="1" applyAlignment="1">
      <alignment horizontal="left" vertical="center" indent="1"/>
    </xf>
    <xf numFmtId="0" fontId="4" fillId="5" borderId="27" xfId="2" applyFill="1" applyBorder="1"/>
    <xf numFmtId="164" fontId="9" fillId="5" borderId="27" xfId="2" applyNumberFormat="1" applyFont="1" applyFill="1" applyBorder="1" applyAlignment="1">
      <alignment horizontal="right" vertical="center" wrapText="1" indent="2"/>
    </xf>
    <xf numFmtId="0" fontId="41" fillId="0" borderId="0" xfId="0" applyFont="1" applyBorder="1" applyAlignment="1"/>
    <xf numFmtId="49" fontId="9" fillId="0" borderId="0" xfId="2" applyNumberFormat="1" applyFont="1" applyBorder="1" applyAlignment="1"/>
    <xf numFmtId="49" fontId="9" fillId="0" borderId="0" xfId="2" applyNumberFormat="1" applyFont="1" applyBorder="1" applyAlignment="1">
      <alignment vertical="center"/>
    </xf>
    <xf numFmtId="0" fontId="0" fillId="0" borderId="25" xfId="0" applyBorder="1" applyAlignment="1">
      <alignment horizontal="center"/>
    </xf>
    <xf numFmtId="0" fontId="0" fillId="0" borderId="25" xfId="0" applyBorder="1" applyAlignment="1"/>
    <xf numFmtId="0" fontId="9" fillId="0" borderId="0" xfId="2" applyFont="1" applyFill="1" applyBorder="1" applyAlignment="1">
      <alignment horizontal="left" wrapText="1"/>
    </xf>
    <xf numFmtId="49" fontId="40" fillId="0" borderId="48" xfId="2" applyNumberFormat="1" applyFont="1" applyBorder="1" applyAlignment="1">
      <alignment horizontal="center" vertical="center"/>
    </xf>
    <xf numFmtId="49" fontId="2" fillId="0" borderId="0" xfId="0" applyNumberFormat="1" applyFont="1" applyBorder="1" applyAlignment="1">
      <alignment horizontal="left"/>
    </xf>
    <xf numFmtId="49" fontId="2" fillId="0" borderId="2" xfId="0" applyNumberFormat="1" applyFont="1" applyBorder="1" applyAlignment="1">
      <alignment horizontal="left"/>
    </xf>
    <xf numFmtId="164" fontId="40" fillId="0" borderId="49" xfId="2" applyNumberFormat="1" applyFont="1" applyBorder="1" applyAlignment="1">
      <alignment vertical="center" wrapText="1"/>
    </xf>
    <xf numFmtId="49" fontId="40" fillId="0" borderId="50" xfId="2" applyNumberFormat="1" applyFont="1" applyBorder="1" applyAlignment="1">
      <alignment horizontal="center" vertical="center"/>
    </xf>
    <xf numFmtId="49" fontId="40" fillId="0" borderId="0" xfId="2" applyNumberFormat="1" applyFont="1" applyFill="1" applyBorder="1" applyAlignment="1">
      <alignment horizontal="center" vertical="center"/>
    </xf>
    <xf numFmtId="49" fontId="9" fillId="0" borderId="0" xfId="2" applyNumberFormat="1" applyFont="1" applyFill="1" applyBorder="1" applyAlignment="1">
      <alignment horizontal="left"/>
    </xf>
    <xf numFmtId="0" fontId="10" fillId="0" borderId="0" xfId="2" applyFont="1" applyFill="1" applyBorder="1"/>
    <xf numFmtId="164" fontId="9" fillId="0" borderId="0" xfId="2" applyNumberFormat="1" applyFont="1" applyFill="1" applyBorder="1" applyAlignment="1">
      <alignment horizontal="right" vertical="center" wrapText="1" indent="2"/>
    </xf>
    <xf numFmtId="49" fontId="9" fillId="0" borderId="0" xfId="2" applyNumberFormat="1" applyFont="1" applyFill="1" applyBorder="1" applyAlignment="1"/>
    <xf numFmtId="49" fontId="5" fillId="0" borderId="0" xfId="2" applyNumberFormat="1" applyFont="1" applyFill="1" applyBorder="1" applyAlignment="1">
      <alignment vertical="center"/>
    </xf>
    <xf numFmtId="0" fontId="12" fillId="0" borderId="0" xfId="2" applyFont="1" applyFill="1" applyBorder="1"/>
    <xf numFmtId="164" fontId="9" fillId="0" borderId="0" xfId="2" applyNumberFormat="1" applyFont="1" applyFill="1" applyBorder="1" applyAlignment="1">
      <alignment vertical="center" wrapText="1"/>
    </xf>
    <xf numFmtId="164" fontId="9" fillId="5" borderId="27" xfId="2" applyNumberFormat="1" applyFont="1" applyFill="1" applyBorder="1" applyAlignment="1">
      <alignment vertical="center" wrapText="1"/>
    </xf>
    <xf numFmtId="0" fontId="0" fillId="0" borderId="0" xfId="0" applyBorder="1" applyAlignment="1"/>
    <xf numFmtId="166" fontId="0" fillId="0" borderId="0" xfId="0" applyNumberFormat="1" applyBorder="1" applyAlignment="1">
      <alignment horizontal="center"/>
    </xf>
    <xf numFmtId="0" fontId="2" fillId="0" borderId="0" xfId="0" applyFont="1" applyBorder="1" applyAlignment="1">
      <alignment horizontal="center"/>
    </xf>
    <xf numFmtId="4" fontId="2" fillId="0" borderId="0" xfId="0" applyNumberFormat="1" applyFont="1" applyBorder="1"/>
    <xf numFmtId="0" fontId="2" fillId="5" borderId="0" xfId="0" applyFont="1" applyFill="1" applyBorder="1" applyAlignment="1">
      <alignment horizontal="center"/>
    </xf>
    <xf numFmtId="4" fontId="2" fillId="5" borderId="0" xfId="0" applyNumberFormat="1" applyFont="1" applyFill="1" applyBorder="1"/>
    <xf numFmtId="0" fontId="41" fillId="0" borderId="50" xfId="0" applyFont="1" applyBorder="1" applyAlignment="1">
      <alignment horizontal="center"/>
    </xf>
    <xf numFmtId="166" fontId="41" fillId="0" borderId="48" xfId="0" applyNumberFormat="1" applyFont="1" applyBorder="1" applyAlignment="1">
      <alignment horizontal="center"/>
    </xf>
    <xf numFmtId="4" fontId="42" fillId="0" borderId="0" xfId="0" applyNumberFormat="1" applyFont="1"/>
    <xf numFmtId="0" fontId="41" fillId="0" borderId="0" xfId="0" applyFont="1" applyAlignment="1"/>
    <xf numFmtId="0" fontId="41" fillId="0" borderId="0" xfId="0" applyFont="1" applyAlignment="1">
      <alignment horizontal="center"/>
    </xf>
    <xf numFmtId="0" fontId="41" fillId="0" borderId="0" xfId="0" applyFont="1"/>
    <xf numFmtId="49" fontId="9" fillId="0" borderId="0" xfId="2" applyNumberFormat="1" applyFont="1" applyFill="1" applyBorder="1" applyAlignment="1">
      <alignment vertical="center"/>
    </xf>
    <xf numFmtId="49" fontId="9" fillId="5" borderId="27" xfId="2" applyNumberFormat="1" applyFont="1" applyFill="1" applyBorder="1" applyAlignment="1">
      <alignment horizontal="left" vertical="center" indent="1"/>
    </xf>
    <xf numFmtId="164" fontId="41" fillId="0" borderId="42" xfId="0" applyNumberFormat="1" applyFont="1" applyBorder="1"/>
    <xf numFmtId="164" fontId="41" fillId="0" borderId="44" xfId="0" applyNumberFormat="1" applyFont="1" applyBorder="1"/>
    <xf numFmtId="164" fontId="41" fillId="0" borderId="0" xfId="0" applyNumberFormat="1" applyFont="1"/>
    <xf numFmtId="164" fontId="41" fillId="0" borderId="0" xfId="0" applyNumberFormat="1" applyFont="1" applyAlignment="1">
      <alignment horizontal="right"/>
    </xf>
    <xf numFmtId="49" fontId="14" fillId="0" borderId="0" xfId="0" applyNumberFormat="1" applyFont="1" applyFill="1" applyAlignment="1">
      <alignment horizontal="center" vertical="center"/>
    </xf>
    <xf numFmtId="4" fontId="14" fillId="0" borderId="0" xfId="0" applyNumberFormat="1" applyFont="1" applyFill="1" applyAlignment="1">
      <alignment horizontal="right" indent="1"/>
    </xf>
    <xf numFmtId="165" fontId="14" fillId="0" borderId="0" xfId="0" applyNumberFormat="1" applyFont="1" applyFill="1" applyAlignment="1">
      <alignment horizontal="right" indent="1"/>
    </xf>
    <xf numFmtId="0" fontId="14" fillId="0" borderId="0" xfId="0" applyFont="1" applyFill="1"/>
    <xf numFmtId="0" fontId="14" fillId="0" borderId="0" xfId="0" applyFont="1" applyFill="1" applyAlignment="1">
      <alignment horizontal="right" indent="1"/>
    </xf>
    <xf numFmtId="0" fontId="11" fillId="0" borderId="0" xfId="2" applyFont="1" applyFill="1" applyBorder="1" applyAlignment="1">
      <alignment wrapText="1"/>
    </xf>
    <xf numFmtId="0" fontId="11" fillId="0" borderId="0" xfId="2" applyFont="1" applyFill="1" applyBorder="1" applyAlignment="1">
      <alignment horizontal="center" wrapText="1"/>
    </xf>
    <xf numFmtId="49" fontId="14" fillId="0" borderId="0" xfId="0" applyNumberFormat="1" applyFont="1" applyFill="1" applyBorder="1" applyAlignment="1">
      <alignment horizontal="center" vertical="center"/>
    </xf>
    <xf numFmtId="4" fontId="14" fillId="0" borderId="0" xfId="0" applyNumberFormat="1" applyFont="1" applyFill="1" applyBorder="1" applyAlignment="1">
      <alignment horizontal="right" indent="1"/>
    </xf>
    <xf numFmtId="165" fontId="14" fillId="0" borderId="0" xfId="0" applyNumberFormat="1" applyFont="1" applyFill="1" applyBorder="1" applyAlignment="1">
      <alignment horizontal="right" indent="1"/>
    </xf>
    <xf numFmtId="0" fontId="14" fillId="0" borderId="0" xfId="0" applyFont="1" applyFill="1" applyBorder="1"/>
    <xf numFmtId="0" fontId="14" fillId="0" borderId="0" xfId="0" applyFont="1" applyFill="1" applyBorder="1" applyAlignment="1">
      <alignment horizontal="right" indent="1"/>
    </xf>
    <xf numFmtId="164" fontId="10" fillId="0" borderId="0" xfId="2" applyNumberFormat="1" applyFont="1" applyFill="1" applyBorder="1" applyAlignment="1">
      <alignment horizontal="right" vertical="center" wrapText="1" indent="2"/>
    </xf>
    <xf numFmtId="49" fontId="9" fillId="5" borderId="27" xfId="2" applyNumberFormat="1" applyFont="1" applyFill="1" applyBorder="1" applyAlignment="1">
      <alignment vertical="center"/>
    </xf>
    <xf numFmtId="164" fontId="0" fillId="0" borderId="0" xfId="0" applyNumberFormat="1"/>
    <xf numFmtId="164" fontId="41" fillId="0" borderId="29" xfId="0" applyNumberFormat="1" applyFont="1" applyBorder="1"/>
    <xf numFmtId="164" fontId="41" fillId="0" borderId="2" xfId="0" applyNumberFormat="1" applyFont="1" applyBorder="1"/>
    <xf numFmtId="0" fontId="41" fillId="5" borderId="27" xfId="0" applyFont="1" applyFill="1" applyBorder="1" applyAlignment="1">
      <alignment horizontal="center"/>
    </xf>
    <xf numFmtId="0" fontId="41" fillId="5" borderId="27" xfId="0" applyFont="1" applyFill="1" applyBorder="1"/>
    <xf numFmtId="164" fontId="41" fillId="5" borderId="27" xfId="0" applyNumberFormat="1" applyFont="1" applyFill="1" applyBorder="1"/>
    <xf numFmtId="0" fontId="41" fillId="5" borderId="27" xfId="0" applyFont="1" applyFill="1" applyBorder="1" applyAlignment="1"/>
    <xf numFmtId="0" fontId="4" fillId="0" borderId="0" xfId="2" applyFill="1" applyBorder="1"/>
    <xf numFmtId="0" fontId="9" fillId="0" borderId="0" xfId="2" applyFont="1" applyFill="1" applyBorder="1" applyAlignment="1">
      <alignment wrapText="1"/>
    </xf>
    <xf numFmtId="49" fontId="0" fillId="0" borderId="0" xfId="0" applyNumberFormat="1" applyBorder="1"/>
    <xf numFmtId="164" fontId="9" fillId="0" borderId="9" xfId="2" applyNumberFormat="1" applyFont="1" applyBorder="1" applyAlignment="1">
      <alignment horizontal="right" vertical="center" wrapText="1" indent="2"/>
    </xf>
    <xf numFmtId="164" fontId="9" fillId="0" borderId="3" xfId="2" applyNumberFormat="1" applyFont="1" applyBorder="1" applyAlignment="1">
      <alignment horizontal="right" vertical="center" wrapText="1" indent="2"/>
    </xf>
    <xf numFmtId="164" fontId="9" fillId="0" borderId="6" xfId="2" applyNumberFormat="1" applyFont="1" applyBorder="1" applyAlignment="1">
      <alignment horizontal="right" vertical="center" wrapText="1" indent="2"/>
    </xf>
    <xf numFmtId="164" fontId="9" fillId="0" borderId="8" xfId="2" applyNumberFormat="1" applyFont="1" applyBorder="1" applyAlignment="1">
      <alignment vertical="center" wrapText="1"/>
    </xf>
    <xf numFmtId="164" fontId="9" fillId="0" borderId="8" xfId="2" applyNumberFormat="1" applyFont="1" applyFill="1" applyBorder="1" applyAlignment="1">
      <alignment horizontal="right" vertical="center" wrapText="1" indent="2"/>
    </xf>
    <xf numFmtId="164" fontId="9" fillId="0" borderId="8" xfId="2" applyNumberFormat="1" applyFont="1" applyFill="1" applyBorder="1" applyAlignment="1">
      <alignment vertical="center" wrapText="1"/>
    </xf>
    <xf numFmtId="164" fontId="41" fillId="0" borderId="8" xfId="0" applyNumberFormat="1" applyFont="1" applyBorder="1" applyAlignment="1">
      <alignment horizontal="right"/>
    </xf>
    <xf numFmtId="164" fontId="41" fillId="0" borderId="8" xfId="0" applyNumberFormat="1" applyFont="1" applyBorder="1"/>
    <xf numFmtId="49" fontId="12" fillId="0" borderId="27" xfId="5" applyNumberFormat="1" applyFont="1" applyBorder="1" applyAlignment="1">
      <alignment horizontal="right"/>
    </xf>
    <xf numFmtId="49" fontId="4" fillId="0" borderId="27" xfId="2" applyNumberFormat="1" applyBorder="1"/>
    <xf numFmtId="164" fontId="4" fillId="0" borderId="27" xfId="2" applyNumberFormat="1" applyBorder="1" applyAlignment="1">
      <alignment horizontal="left"/>
    </xf>
    <xf numFmtId="0" fontId="6" fillId="0" borderId="0" xfId="2" applyFont="1" applyBorder="1"/>
    <xf numFmtId="49" fontId="6" fillId="0" borderId="0" xfId="2" applyNumberFormat="1" applyFont="1" applyBorder="1"/>
    <xf numFmtId="164" fontId="6" fillId="0" borderId="0" xfId="2" applyNumberFormat="1" applyFont="1" applyBorder="1" applyAlignment="1">
      <alignment horizontal="left"/>
    </xf>
    <xf numFmtId="0" fontId="25" fillId="5" borderId="27" xfId="2" applyFont="1" applyFill="1" applyBorder="1"/>
    <xf numFmtId="49" fontId="11" fillId="5" borderId="27" xfId="5" applyNumberFormat="1" applyFont="1" applyFill="1" applyBorder="1" applyAlignment="1">
      <alignment horizontal="left" vertical="center"/>
    </xf>
    <xf numFmtId="49" fontId="25" fillId="5" borderId="27" xfId="2" applyNumberFormat="1" applyFont="1" applyFill="1" applyBorder="1"/>
    <xf numFmtId="164" fontId="11" fillId="5" borderId="27" xfId="2" applyNumberFormat="1" applyFont="1" applyFill="1" applyBorder="1" applyAlignment="1">
      <alignment horizontal="left"/>
    </xf>
    <xf numFmtId="164" fontId="5" fillId="5" borderId="27" xfId="2" applyNumberFormat="1" applyFont="1" applyFill="1" applyBorder="1" applyAlignment="1">
      <alignment horizontal="left"/>
    </xf>
    <xf numFmtId="0" fontId="25" fillId="0" borderId="0" xfId="2" applyFont="1" applyFill="1"/>
    <xf numFmtId="49" fontId="11" fillId="0" borderId="0" xfId="5" applyNumberFormat="1" applyFont="1" applyFill="1" applyAlignment="1">
      <alignment horizontal="left" vertical="center"/>
    </xf>
    <xf numFmtId="49" fontId="25" fillId="0" borderId="0" xfId="2" applyNumberFormat="1" applyFont="1" applyFill="1"/>
    <xf numFmtId="164" fontId="25" fillId="0" borderId="0" xfId="2" applyNumberFormat="1" applyFont="1" applyFill="1" applyAlignment="1">
      <alignment horizontal="left"/>
    </xf>
    <xf numFmtId="164" fontId="5" fillId="0" borderId="8" xfId="2" applyNumberFormat="1" applyFont="1" applyFill="1" applyBorder="1" applyAlignment="1">
      <alignment horizontal="left"/>
    </xf>
    <xf numFmtId="49" fontId="42" fillId="0" borderId="0" xfId="0" applyNumberFormat="1" applyFont="1" applyAlignment="1">
      <alignment horizontal="center" vertical="center"/>
    </xf>
    <xf numFmtId="0" fontId="42" fillId="0" borderId="0" xfId="0" applyFont="1" applyAlignment="1">
      <alignment horizontal="left" vertical="top" wrapText="1"/>
    </xf>
    <xf numFmtId="4" fontId="42" fillId="0" borderId="0" xfId="0" applyNumberFormat="1" applyFont="1" applyAlignment="1">
      <alignment horizontal="right" indent="1"/>
    </xf>
    <xf numFmtId="165" fontId="42" fillId="0" borderId="0" xfId="0" applyNumberFormat="1" applyFont="1" applyAlignment="1">
      <alignment horizontal="right" indent="1"/>
    </xf>
    <xf numFmtId="49" fontId="42" fillId="0" borderId="0" xfId="0" applyNumberFormat="1" applyFont="1" applyAlignment="1">
      <alignment horizontal="left" vertical="top"/>
    </xf>
    <xf numFmtId="49" fontId="0" fillId="0" borderId="50" xfId="0" applyNumberFormat="1" applyBorder="1" applyAlignment="1">
      <alignment horizontal="left" vertical="top"/>
    </xf>
    <xf numFmtId="164" fontId="25" fillId="0" borderId="42" xfId="0" applyNumberFormat="1" applyFont="1" applyBorder="1" applyAlignment="1">
      <alignment vertical="top"/>
    </xf>
    <xf numFmtId="49" fontId="42" fillId="5" borderId="27" xfId="0" applyNumberFormat="1" applyFont="1" applyFill="1" applyBorder="1" applyAlignment="1">
      <alignment horizontal="center" vertical="center"/>
    </xf>
    <xf numFmtId="0" fontId="42" fillId="5" borderId="27" xfId="0" applyFont="1" applyFill="1" applyBorder="1" applyAlignment="1">
      <alignment horizontal="left" vertical="top" wrapText="1"/>
    </xf>
    <xf numFmtId="4" fontId="42" fillId="5" borderId="27" xfId="0" applyNumberFormat="1" applyFont="1" applyFill="1" applyBorder="1" applyAlignment="1">
      <alignment horizontal="right" indent="1"/>
    </xf>
    <xf numFmtId="49" fontId="42" fillId="0" borderId="0" xfId="0" applyNumberFormat="1" applyFont="1" applyBorder="1" applyAlignment="1">
      <alignment horizontal="left" vertical="top"/>
    </xf>
    <xf numFmtId="49" fontId="42" fillId="0" borderId="0" xfId="0" applyNumberFormat="1" applyFont="1" applyBorder="1" applyAlignment="1">
      <alignment horizontal="center" vertical="center"/>
    </xf>
    <xf numFmtId="0" fontId="42" fillId="0" borderId="0" xfId="0" applyFont="1" applyBorder="1" applyAlignment="1">
      <alignment horizontal="left" vertical="top" wrapText="1"/>
    </xf>
    <xf numFmtId="4" fontId="42" fillId="0" borderId="0" xfId="0" applyNumberFormat="1" applyFont="1" applyBorder="1" applyAlignment="1">
      <alignment horizontal="right" indent="1"/>
    </xf>
    <xf numFmtId="165" fontId="42" fillId="0" borderId="0" xfId="0" applyNumberFormat="1" applyFont="1" applyBorder="1" applyAlignment="1">
      <alignment horizontal="right" indent="1"/>
    </xf>
    <xf numFmtId="165" fontId="42" fillId="0" borderId="0" xfId="0" applyNumberFormat="1" applyFont="1" applyAlignment="1"/>
    <xf numFmtId="165" fontId="42" fillId="5" borderId="27" xfId="0" applyNumberFormat="1" applyFont="1" applyFill="1" applyBorder="1" applyAlignment="1"/>
    <xf numFmtId="49" fontId="9" fillId="5" borderId="0" xfId="2" applyNumberFormat="1" applyFont="1" applyFill="1" applyBorder="1" applyAlignment="1">
      <alignment vertical="center"/>
    </xf>
    <xf numFmtId="49" fontId="42" fillId="5" borderId="0" xfId="0" applyNumberFormat="1" applyFont="1" applyFill="1" applyBorder="1" applyAlignment="1">
      <alignment horizontal="center" vertical="center"/>
    </xf>
    <xf numFmtId="0" fontId="42" fillId="5" borderId="0" xfId="0" applyFont="1" applyFill="1" applyBorder="1" applyAlignment="1">
      <alignment horizontal="left" vertical="top" wrapText="1"/>
    </xf>
    <xf numFmtId="4" fontId="42" fillId="5" borderId="0" xfId="0" applyNumberFormat="1" applyFont="1" applyFill="1" applyBorder="1" applyAlignment="1">
      <alignment horizontal="right" indent="1"/>
    </xf>
    <xf numFmtId="165" fontId="42" fillId="5" borderId="0" xfId="0" applyNumberFormat="1" applyFont="1" applyFill="1" applyBorder="1" applyAlignment="1"/>
    <xf numFmtId="0" fontId="41" fillId="5" borderId="8" xfId="0" applyFont="1" applyFill="1" applyBorder="1"/>
    <xf numFmtId="0" fontId="38" fillId="5" borderId="8" xfId="0" applyFont="1" applyFill="1" applyBorder="1" applyAlignment="1">
      <alignment wrapText="1"/>
    </xf>
    <xf numFmtId="4" fontId="38" fillId="5" borderId="8" xfId="0" applyNumberFormat="1" applyFont="1" applyFill="1" applyBorder="1"/>
    <xf numFmtId="0" fontId="0" fillId="5" borderId="27" xfId="0" applyFill="1" applyBorder="1"/>
    <xf numFmtId="4" fontId="42" fillId="5" borderId="27" xfId="0" applyNumberFormat="1" applyFont="1" applyFill="1" applyBorder="1"/>
    <xf numFmtId="164" fontId="42" fillId="5" borderId="27" xfId="0" applyNumberFormat="1" applyFont="1" applyFill="1" applyBorder="1"/>
    <xf numFmtId="0" fontId="42" fillId="0" borderId="0" xfId="0" applyFont="1" applyBorder="1" applyAlignment="1">
      <alignment wrapText="1"/>
    </xf>
    <xf numFmtId="4" fontId="42" fillId="0" borderId="0" xfId="0" applyNumberFormat="1" applyFont="1" applyBorder="1"/>
    <xf numFmtId="164" fontId="42" fillId="0" borderId="0" xfId="0" applyNumberFormat="1" applyFont="1" applyBorder="1"/>
    <xf numFmtId="49" fontId="40" fillId="0" borderId="0" xfId="2" applyNumberFormat="1" applyFont="1" applyBorder="1" applyAlignment="1">
      <alignment horizontal="left"/>
    </xf>
    <xf numFmtId="49" fontId="40" fillId="0" borderId="0" xfId="2" applyNumberFormat="1" applyFont="1" applyBorder="1" applyAlignment="1">
      <alignment horizontal="center" vertical="center"/>
    </xf>
    <xf numFmtId="0" fontId="11" fillId="5" borderId="35" xfId="2" applyFont="1" applyFill="1" applyBorder="1" applyAlignment="1">
      <alignment horizontal="left" wrapText="1"/>
    </xf>
    <xf numFmtId="0" fontId="11" fillId="5" borderId="0" xfId="2" applyFont="1" applyFill="1" applyBorder="1" applyAlignment="1">
      <alignment horizontal="left" wrapText="1"/>
    </xf>
    <xf numFmtId="0" fontId="11" fillId="5" borderId="36" xfId="2" applyFont="1" applyFill="1" applyBorder="1" applyAlignment="1">
      <alignment horizontal="left" wrapText="1"/>
    </xf>
    <xf numFmtId="49" fontId="9" fillId="0" borderId="0" xfId="2" applyNumberFormat="1" applyFont="1" applyBorder="1" applyAlignment="1">
      <alignment horizontal="center" vertical="center"/>
    </xf>
    <xf numFmtId="49" fontId="16" fillId="0" borderId="19" xfId="0" applyNumberFormat="1" applyFont="1" applyBorder="1" applyAlignment="1">
      <alignment horizontal="left"/>
    </xf>
    <xf numFmtId="0" fontId="2" fillId="0" borderId="0" xfId="0" applyFont="1" applyBorder="1" applyAlignment="1">
      <alignment horizontal="left"/>
    </xf>
    <xf numFmtId="49" fontId="8" fillId="0" borderId="8" xfId="2" applyNumberFormat="1" applyFont="1" applyBorder="1" applyAlignment="1">
      <alignment horizontal="left"/>
    </xf>
    <xf numFmtId="49" fontId="7" fillId="0" borderId="29" xfId="2" applyNumberFormat="1" applyFont="1" applyBorder="1" applyAlignment="1">
      <alignment horizontal="left"/>
    </xf>
    <xf numFmtId="0" fontId="7" fillId="0" borderId="29" xfId="2" applyFont="1" applyBorder="1" applyAlignment="1">
      <alignment horizontal="justify" vertical="center" wrapText="1"/>
    </xf>
    <xf numFmtId="49" fontId="7" fillId="0" borderId="25" xfId="2" applyNumberFormat="1" applyFont="1" applyBorder="1" applyAlignment="1">
      <alignment horizontal="left"/>
    </xf>
    <xf numFmtId="0" fontId="7" fillId="0" borderId="25" xfId="2" applyFont="1" applyBorder="1" applyAlignment="1">
      <alignment horizontal="justify" vertical="center" wrapText="1"/>
    </xf>
    <xf numFmtId="49" fontId="7" fillId="0" borderId="2" xfId="2" applyNumberFormat="1" applyFont="1" applyBorder="1" applyAlignment="1">
      <alignment horizontal="left"/>
    </xf>
    <xf numFmtId="0" fontId="7" fillId="0" borderId="2" xfId="2" applyFont="1" applyBorder="1" applyAlignment="1">
      <alignment horizontal="justify" vertical="center" wrapText="1"/>
    </xf>
    <xf numFmtId="49" fontId="7" fillId="0" borderId="11" xfId="2" applyNumberFormat="1" applyFont="1" applyBorder="1" applyAlignment="1">
      <alignment horizontal="left"/>
    </xf>
    <xf numFmtId="0" fontId="7" fillId="0" borderId="11" xfId="2" applyFont="1" applyBorder="1" applyAlignment="1">
      <alignment horizontal="justify" vertical="center" wrapText="1"/>
    </xf>
    <xf numFmtId="49" fontId="36" fillId="0" borderId="0" xfId="0" applyNumberFormat="1" applyFont="1" applyAlignment="1">
      <alignment horizontal="center" vertical="center"/>
    </xf>
    <xf numFmtId="0" fontId="36" fillId="0" borderId="0" xfId="0" applyFont="1" applyAlignment="1">
      <alignment horizontal="left" vertical="top" wrapText="1"/>
    </xf>
    <xf numFmtId="4" fontId="36" fillId="0" borderId="0" xfId="0" applyNumberFormat="1" applyFont="1" applyAlignment="1">
      <alignment horizontal="right" indent="1"/>
    </xf>
    <xf numFmtId="165" fontId="36" fillId="0" borderId="0" xfId="0" applyNumberFormat="1" applyFont="1" applyAlignment="1">
      <alignment horizontal="right" indent="1"/>
    </xf>
    <xf numFmtId="0" fontId="36" fillId="0" borderId="0" xfId="0" applyFont="1" applyAlignment="1">
      <alignment horizontal="right" indent="1"/>
    </xf>
    <xf numFmtId="49" fontId="4" fillId="0" borderId="32" xfId="0" applyNumberFormat="1" applyFont="1" applyBorder="1" applyAlignment="1">
      <alignment horizontal="left" vertical="top"/>
    </xf>
    <xf numFmtId="49" fontId="4" fillId="0" borderId="32" xfId="0" applyNumberFormat="1" applyFont="1" applyBorder="1" applyAlignment="1">
      <alignment horizontal="center" vertical="center"/>
    </xf>
    <xf numFmtId="0" fontId="4" fillId="0" borderId="3" xfId="0" applyFont="1" applyBorder="1" applyAlignment="1">
      <alignment wrapText="1"/>
    </xf>
    <xf numFmtId="0" fontId="0" fillId="0" borderId="57" xfId="0" applyBorder="1" applyAlignment="1">
      <alignment horizontal="center"/>
    </xf>
    <xf numFmtId="0" fontId="0" fillId="0" borderId="26" xfId="0" applyBorder="1"/>
    <xf numFmtId="0" fontId="0" fillId="0" borderId="26" xfId="0" applyBorder="1" applyAlignment="1">
      <alignment horizontal="center"/>
    </xf>
    <xf numFmtId="166" fontId="0" fillId="0" borderId="58" xfId="0" applyNumberFormat="1" applyBorder="1" applyAlignment="1">
      <alignment horizontal="center"/>
    </xf>
    <xf numFmtId="0" fontId="0" fillId="5" borderId="0" xfId="0" applyFill="1"/>
    <xf numFmtId="0" fontId="38" fillId="5" borderId="0" xfId="0" applyFont="1" applyFill="1"/>
    <xf numFmtId="49" fontId="5" fillId="5" borderId="10" xfId="2" applyNumberFormat="1" applyFont="1" applyFill="1" applyBorder="1" applyAlignment="1">
      <alignment horizontal="left" vertical="center" indent="1"/>
    </xf>
    <xf numFmtId="49" fontId="5" fillId="5" borderId="11" xfId="2" applyNumberFormat="1" applyFont="1" applyFill="1" applyBorder="1" applyAlignment="1">
      <alignment horizontal="left"/>
    </xf>
    <xf numFmtId="0" fontId="5" fillId="5" borderId="11" xfId="2" applyFont="1" applyFill="1" applyBorder="1" applyAlignment="1">
      <alignment horizontal="justify" vertical="center" wrapText="1"/>
    </xf>
    <xf numFmtId="0" fontId="5" fillId="5" borderId="51" xfId="2" applyFont="1" applyFill="1" applyBorder="1" applyAlignment="1">
      <alignment horizontal="justify" vertical="center" wrapText="1"/>
    </xf>
    <xf numFmtId="49" fontId="6" fillId="0" borderId="41" xfId="2" applyNumberFormat="1" applyFont="1" applyBorder="1" applyAlignment="1">
      <alignment horizontal="center" vertical="center"/>
    </xf>
    <xf numFmtId="164" fontId="6" fillId="0" borderId="42" xfId="2" applyNumberFormat="1" applyFont="1" applyBorder="1" applyAlignment="1">
      <alignment horizontal="right" vertical="center" wrapText="1" indent="2"/>
    </xf>
    <xf numFmtId="49" fontId="6" fillId="0" borderId="37" xfId="2" applyNumberFormat="1" applyFont="1" applyBorder="1" applyAlignment="1">
      <alignment horizontal="center" vertical="center"/>
    </xf>
    <xf numFmtId="164" fontId="6" fillId="0" borderId="38" xfId="2" applyNumberFormat="1" applyFont="1" applyBorder="1" applyAlignment="1">
      <alignment horizontal="right" vertical="center" wrapText="1" indent="2"/>
    </xf>
    <xf numFmtId="49" fontId="10" fillId="0" borderId="56" xfId="2" applyNumberFormat="1" applyFont="1" applyBorder="1" applyAlignment="1">
      <alignment horizontal="left" indent="1"/>
    </xf>
    <xf numFmtId="49" fontId="10" fillId="0" borderId="0" xfId="2" applyNumberFormat="1" applyFont="1" applyBorder="1" applyAlignment="1">
      <alignment horizontal="left" indent="1"/>
    </xf>
    <xf numFmtId="49" fontId="8" fillId="0" borderId="29" xfId="2" applyNumberFormat="1" applyFont="1" applyBorder="1" applyAlignment="1">
      <alignment horizontal="left"/>
    </xf>
    <xf numFmtId="164" fontId="9" fillId="0" borderId="42" xfId="2" applyNumberFormat="1" applyFont="1" applyBorder="1" applyAlignment="1">
      <alignment horizontal="right" vertical="center" wrapText="1" indent="2"/>
    </xf>
    <xf numFmtId="164" fontId="9" fillId="0" borderId="44" xfId="2" applyNumberFormat="1" applyFont="1" applyBorder="1" applyAlignment="1">
      <alignment horizontal="right" vertical="center" wrapText="1" indent="2"/>
    </xf>
    <xf numFmtId="49" fontId="9" fillId="0" borderId="59" xfId="2" applyNumberFormat="1" applyFont="1" applyBorder="1" applyAlignment="1">
      <alignment horizontal="center" vertical="center"/>
    </xf>
    <xf numFmtId="164" fontId="9" fillId="0" borderId="49" xfId="2" applyNumberFormat="1" applyFont="1" applyBorder="1" applyAlignment="1">
      <alignment horizontal="right" vertical="center" wrapText="1" indent="2"/>
    </xf>
    <xf numFmtId="49" fontId="40" fillId="0" borderId="11" xfId="2" applyNumberFormat="1" applyFont="1" applyFill="1" applyBorder="1" applyAlignment="1">
      <alignment horizontal="left"/>
    </xf>
    <xf numFmtId="0" fontId="39" fillId="0" borderId="11" xfId="2" applyFont="1" applyFill="1" applyBorder="1" applyAlignment="1">
      <alignment horizontal="justify" vertical="center" wrapText="1"/>
    </xf>
    <xf numFmtId="164" fontId="9" fillId="0" borderId="46" xfId="2" applyNumberFormat="1" applyFont="1" applyFill="1" applyBorder="1" applyAlignment="1">
      <alignment horizontal="right" vertical="center" wrapText="1" indent="2"/>
    </xf>
    <xf numFmtId="49" fontId="5" fillId="5" borderId="54" xfId="2" applyNumberFormat="1" applyFont="1" applyFill="1" applyBorder="1" applyAlignment="1">
      <alignment horizontal="left" vertical="center" indent="1"/>
    </xf>
    <xf numFmtId="164" fontId="9" fillId="5" borderId="55" xfId="2" applyNumberFormat="1" applyFont="1" applyFill="1" applyBorder="1" applyAlignment="1">
      <alignment horizontal="right" vertical="center" wrapText="1" indent="2"/>
    </xf>
    <xf numFmtId="49" fontId="9" fillId="0" borderId="0" xfId="2" applyNumberFormat="1" applyFont="1" applyBorder="1" applyAlignment="1">
      <alignment horizontal="center" vertical="center"/>
    </xf>
    <xf numFmtId="49" fontId="40" fillId="0" borderId="0" xfId="2" applyNumberFormat="1" applyFont="1" applyBorder="1" applyAlignment="1">
      <alignment horizontal="center" vertical="center"/>
    </xf>
    <xf numFmtId="0" fontId="2" fillId="0" borderId="0" xfId="0" applyFont="1" applyBorder="1" applyAlignment="1">
      <alignment horizontal="left"/>
    </xf>
    <xf numFmtId="0" fontId="0" fillId="0" borderId="0" xfId="0" applyBorder="1" applyAlignment="1">
      <alignment horizontal="center"/>
    </xf>
    <xf numFmtId="4" fontId="14" fillId="0" borderId="16" xfId="0" applyNumberFormat="1" applyFont="1" applyBorder="1" applyAlignment="1">
      <alignment horizontal="center" vertical="center"/>
    </xf>
    <xf numFmtId="165" fontId="14" fillId="0" borderId="16" xfId="0" applyNumberFormat="1" applyFont="1" applyBorder="1" applyAlignment="1">
      <alignment horizontal="center" vertical="center"/>
    </xf>
    <xf numFmtId="0" fontId="14" fillId="0" borderId="16" xfId="0" applyFont="1" applyBorder="1" applyAlignment="1">
      <alignment horizontal="center" vertical="center"/>
    </xf>
    <xf numFmtId="49" fontId="6" fillId="0" borderId="35" xfId="2" applyNumberFormat="1" applyFont="1" applyBorder="1" applyAlignment="1">
      <alignment horizontal="center" vertical="center"/>
    </xf>
    <xf numFmtId="164" fontId="6" fillId="0" borderId="36" xfId="2" applyNumberFormat="1" applyFont="1" applyBorder="1" applyAlignment="1">
      <alignment horizontal="right" vertical="center" wrapText="1" indent="2"/>
    </xf>
    <xf numFmtId="49" fontId="5" fillId="5" borderId="4" xfId="2" applyNumberFormat="1" applyFont="1" applyFill="1" applyBorder="1" applyAlignment="1">
      <alignment horizontal="left" vertical="center" indent="1"/>
    </xf>
    <xf numFmtId="49" fontId="5" fillId="5" borderId="5" xfId="2" applyNumberFormat="1" applyFont="1" applyFill="1" applyBorder="1" applyAlignment="1">
      <alignment horizontal="left"/>
    </xf>
    <xf numFmtId="0" fontId="5" fillId="5" borderId="5" xfId="2" applyFont="1" applyFill="1" applyBorder="1" applyAlignment="1">
      <alignment horizontal="justify" vertical="center" wrapText="1"/>
    </xf>
    <xf numFmtId="0" fontId="5" fillId="5" borderId="6" xfId="2" applyFont="1" applyFill="1" applyBorder="1" applyAlignment="1">
      <alignment horizontal="justify" vertical="center" wrapText="1"/>
    </xf>
    <xf numFmtId="49" fontId="6" fillId="0" borderId="33" xfId="2" applyNumberFormat="1" applyFont="1" applyBorder="1" applyAlignment="1">
      <alignment horizontal="center" vertical="center"/>
    </xf>
    <xf numFmtId="49" fontId="7" fillId="0" borderId="26" xfId="2" applyNumberFormat="1" applyFont="1" applyBorder="1" applyAlignment="1">
      <alignment horizontal="left"/>
    </xf>
    <xf numFmtId="0" fontId="7" fillId="0" borderId="26" xfId="2" applyFont="1" applyBorder="1" applyAlignment="1">
      <alignment horizontal="justify" vertical="center" wrapText="1"/>
    </xf>
    <xf numFmtId="164" fontId="6" fillId="0" borderId="34" xfId="2" applyNumberFormat="1" applyFont="1" applyBorder="1" applyAlignment="1">
      <alignment horizontal="right" vertical="center" wrapText="1" indent="2"/>
    </xf>
    <xf numFmtId="0" fontId="43" fillId="0" borderId="0" xfId="2" applyFont="1" applyAlignment="1">
      <alignment vertical="center"/>
    </xf>
    <xf numFmtId="0" fontId="0" fillId="0" borderId="0" xfId="0" applyFont="1" applyAlignment="1"/>
    <xf numFmtId="0" fontId="44" fillId="0" borderId="0" xfId="2" applyFont="1" applyAlignment="1">
      <alignment vertical="center"/>
    </xf>
    <xf numFmtId="0" fontId="14" fillId="0" borderId="0" xfId="2" applyFont="1" applyAlignment="1">
      <alignment vertical="center"/>
    </xf>
    <xf numFmtId="0" fontId="45" fillId="0" borderId="0" xfId="2" applyFont="1" applyAlignment="1">
      <alignment vertical="center"/>
    </xf>
    <xf numFmtId="0" fontId="4" fillId="0" borderId="0" xfId="2" applyAlignment="1">
      <alignment vertical="center"/>
    </xf>
    <xf numFmtId="0" fontId="46" fillId="0" borderId="0" xfId="2" applyFont="1"/>
    <xf numFmtId="0" fontId="14" fillId="0" borderId="0" xfId="2" applyFont="1" applyAlignment="1">
      <alignment horizontal="left" vertical="center"/>
    </xf>
    <xf numFmtId="0" fontId="36" fillId="0" borderId="0" xfId="2" applyFont="1"/>
    <xf numFmtId="0" fontId="37" fillId="0" borderId="0" xfId="2" applyFont="1" applyAlignment="1">
      <alignment horizontal="left" vertical="center"/>
    </xf>
    <xf numFmtId="0" fontId="46" fillId="0" borderId="0" xfId="2" applyFont="1" applyAlignment="1">
      <alignment vertical="center"/>
    </xf>
    <xf numFmtId="0" fontId="23" fillId="0" borderId="16" xfId="0" applyFont="1" applyBorder="1" applyAlignment="1">
      <alignment wrapText="1"/>
    </xf>
    <xf numFmtId="0" fontId="29" fillId="0" borderId="16" xfId="7" applyFont="1" applyBorder="1" applyAlignment="1">
      <alignment wrapText="1"/>
    </xf>
    <xf numFmtId="0" fontId="30" fillId="0" borderId="16" xfId="7" applyFont="1" applyBorder="1" applyAlignment="1">
      <alignment horizontal="right" wrapText="1"/>
    </xf>
    <xf numFmtId="0" fontId="31" fillId="0" borderId="16" xfId="0" applyFont="1" applyBorder="1" applyAlignment="1">
      <alignment wrapText="1"/>
    </xf>
    <xf numFmtId="0" fontId="32" fillId="0" borderId="16" xfId="0" applyFont="1" applyBorder="1" applyAlignment="1">
      <alignment wrapText="1"/>
    </xf>
    <xf numFmtId="0" fontId="23" fillId="0" borderId="1" xfId="0" applyFont="1" applyBorder="1" applyAlignment="1">
      <alignment wrapText="1"/>
    </xf>
    <xf numFmtId="0" fontId="30" fillId="0" borderId="1" xfId="7" applyFont="1" applyBorder="1" applyAlignment="1">
      <alignment horizontal="right" wrapText="1"/>
    </xf>
    <xf numFmtId="0" fontId="4" fillId="0" borderId="1" xfId="0" applyFont="1" applyBorder="1" applyAlignment="1">
      <alignment wrapText="1"/>
    </xf>
    <xf numFmtId="0" fontId="32" fillId="0" borderId="1" xfId="0" applyFont="1" applyBorder="1" applyAlignment="1">
      <alignment wrapText="1"/>
    </xf>
    <xf numFmtId="0" fontId="23" fillId="0" borderId="16" xfId="0" applyFont="1" applyBorder="1" applyAlignment="1">
      <alignment horizontal="left" wrapText="1"/>
    </xf>
    <xf numFmtId="167" fontId="23" fillId="0" borderId="16" xfId="0" applyNumberFormat="1" applyFont="1" applyBorder="1" applyAlignment="1">
      <alignment wrapText="1"/>
    </xf>
    <xf numFmtId="0" fontId="29" fillId="0" borderId="16" xfId="6" applyFont="1" applyBorder="1" applyAlignment="1" applyProtection="1">
      <alignment horizontal="left" wrapText="1"/>
      <protection locked="0"/>
    </xf>
    <xf numFmtId="167" fontId="17" fillId="0" borderId="16" xfId="0" applyNumberFormat="1" applyFont="1" applyBorder="1" applyAlignment="1">
      <alignment wrapText="1"/>
    </xf>
    <xf numFmtId="167" fontId="4" fillId="0" borderId="16" xfId="0" applyNumberFormat="1" applyFont="1" applyBorder="1" applyAlignment="1">
      <alignment wrapText="1"/>
    </xf>
    <xf numFmtId="167" fontId="12" fillId="0" borderId="16" xfId="0" applyNumberFormat="1" applyFont="1" applyBorder="1" applyAlignment="1">
      <alignment wrapText="1"/>
    </xf>
    <xf numFmtId="167" fontId="33" fillId="0" borderId="16" xfId="0" applyNumberFormat="1" applyFont="1" applyBorder="1" applyAlignment="1">
      <alignment wrapText="1"/>
    </xf>
    <xf numFmtId="0" fontId="33" fillId="0" borderId="16" xfId="0" applyFont="1" applyBorder="1" applyAlignment="1">
      <alignment horizontal="left" wrapText="1"/>
    </xf>
    <xf numFmtId="0" fontId="12" fillId="0" borderId="16" xfId="0" applyFont="1" applyBorder="1" applyAlignment="1">
      <alignment horizontal="right"/>
    </xf>
    <xf numFmtId="167" fontId="12" fillId="0" borderId="16" xfId="4" applyNumberFormat="1" applyFont="1" applyBorder="1" applyAlignment="1">
      <alignment wrapText="1"/>
    </xf>
    <xf numFmtId="0" fontId="4" fillId="0" borderId="16" xfId="0" applyFont="1" applyBorder="1" applyAlignment="1">
      <alignment vertical="top" wrapText="1"/>
    </xf>
    <xf numFmtId="0" fontId="23" fillId="0" borderId="16" xfId="0" applyFont="1" applyBorder="1" applyAlignment="1">
      <alignment horizontal="right" wrapText="1"/>
    </xf>
    <xf numFmtId="0" fontId="33" fillId="0" borderId="16" xfId="0" applyFont="1" applyBorder="1" applyAlignment="1">
      <alignment wrapText="1"/>
    </xf>
    <xf numFmtId="0" fontId="12" fillId="0" borderId="5" xfId="0" applyFont="1" applyBorder="1" applyAlignment="1">
      <alignment wrapText="1"/>
    </xf>
    <xf numFmtId="0" fontId="4" fillId="0" borderId="5" xfId="0" applyFont="1" applyBorder="1" applyAlignment="1">
      <alignment wrapText="1"/>
    </xf>
    <xf numFmtId="167" fontId="4" fillId="0" borderId="5" xfId="0" applyNumberFormat="1" applyFont="1" applyBorder="1" applyAlignment="1">
      <alignment wrapText="1"/>
    </xf>
    <xf numFmtId="167" fontId="12" fillId="0" borderId="5" xfId="0" applyNumberFormat="1" applyFont="1" applyBorder="1" applyAlignment="1">
      <alignment wrapText="1"/>
    </xf>
    <xf numFmtId="0" fontId="4" fillId="0" borderId="25" xfId="0" applyFont="1" applyBorder="1" applyAlignment="1">
      <alignment wrapText="1"/>
    </xf>
    <xf numFmtId="0" fontId="4" fillId="0" borderId="25" xfId="0" applyFont="1" applyBorder="1" applyAlignment="1">
      <alignment horizontal="right" wrapText="1"/>
    </xf>
    <xf numFmtId="0" fontId="4" fillId="0" borderId="25" xfId="0" applyFont="1" applyBorder="1" applyAlignment="1">
      <alignment horizontal="center" wrapText="1"/>
    </xf>
    <xf numFmtId="0" fontId="4" fillId="0" borderId="25" xfId="6" applyFont="1" applyBorder="1" applyAlignment="1">
      <alignment wrapText="1"/>
    </xf>
    <xf numFmtId="0" fontId="4" fillId="0" borderId="8" xfId="0" applyFont="1" applyBorder="1" applyAlignment="1">
      <alignment wrapText="1"/>
    </xf>
    <xf numFmtId="0" fontId="4" fillId="0" borderId="8" xfId="0" applyFont="1" applyBorder="1" applyAlignment="1">
      <alignment horizontal="right" wrapText="1"/>
    </xf>
    <xf numFmtId="0" fontId="4" fillId="0" borderId="8" xfId="0" applyFont="1" applyBorder="1" applyAlignment="1">
      <alignment horizontal="center" wrapText="1"/>
    </xf>
    <xf numFmtId="0" fontId="4" fillId="0" borderId="8" xfId="6" applyFont="1" applyBorder="1" applyAlignment="1">
      <alignment wrapText="1"/>
    </xf>
    <xf numFmtId="0" fontId="4" fillId="0" borderId="0" xfId="0" applyFont="1" applyBorder="1" applyAlignment="1">
      <alignment wrapText="1"/>
    </xf>
    <xf numFmtId="0" fontId="23" fillId="0" borderId="8" xfId="0" applyFont="1" applyBorder="1" applyAlignment="1">
      <alignment wrapText="1"/>
    </xf>
    <xf numFmtId="0" fontId="4" fillId="0" borderId="0" xfId="0" applyFont="1" applyBorder="1" applyAlignment="1">
      <alignment horizontal="right" wrapText="1"/>
    </xf>
    <xf numFmtId="4" fontId="4" fillId="0" borderId="16" xfId="0" applyNumberFormat="1" applyFont="1" applyBorder="1" applyAlignment="1">
      <alignment wrapText="1"/>
    </xf>
    <xf numFmtId="0" fontId="4" fillId="0" borderId="16" xfId="6" applyFont="1" applyBorder="1" applyAlignment="1" applyProtection="1">
      <alignment wrapText="1"/>
      <protection locked="0"/>
    </xf>
    <xf numFmtId="0" fontId="30" fillId="0" borderId="16" xfId="0" applyFont="1" applyBorder="1" applyAlignment="1">
      <alignment wrapText="1"/>
    </xf>
    <xf numFmtId="0" fontId="34" fillId="0" borderId="16" xfId="0" applyFont="1" applyBorder="1" applyAlignment="1">
      <alignment horizontal="left" wrapText="1"/>
    </xf>
    <xf numFmtId="0" fontId="30" fillId="0" borderId="16" xfId="0" applyFont="1" applyBorder="1" applyAlignment="1">
      <alignment horizontal="left" wrapText="1"/>
    </xf>
    <xf numFmtId="167" fontId="34" fillId="0" borderId="16" xfId="0" applyNumberFormat="1" applyFont="1" applyBorder="1" applyAlignment="1">
      <alignment wrapText="1"/>
    </xf>
    <xf numFmtId="0" fontId="30" fillId="0" borderId="16" xfId="0" applyFont="1" applyBorder="1" applyAlignment="1">
      <alignment horizontal="right" wrapText="1"/>
    </xf>
    <xf numFmtId="9" fontId="4" fillId="0" borderId="16" xfId="0" applyNumberFormat="1" applyFont="1" applyBorder="1" applyAlignment="1">
      <alignment horizontal="right" wrapText="1"/>
    </xf>
    <xf numFmtId="0" fontId="35" fillId="0" borderId="16" xfId="0" applyFont="1" applyBorder="1" applyAlignment="1">
      <alignment wrapText="1"/>
    </xf>
    <xf numFmtId="0" fontId="4" fillId="0" borderId="0" xfId="0" applyFont="1" applyBorder="1" applyAlignment="1">
      <alignment horizontal="center" wrapText="1"/>
    </xf>
    <xf numFmtId="0" fontId="4" fillId="0" borderId="0" xfId="6" applyFont="1" applyBorder="1" applyAlignment="1">
      <alignment wrapText="1"/>
    </xf>
    <xf numFmtId="0" fontId="12" fillId="0" borderId="5" xfId="0" applyFont="1" applyBorder="1" applyAlignment="1">
      <alignment vertical="top" wrapText="1"/>
    </xf>
    <xf numFmtId="0" fontId="23" fillId="0" borderId="5" xfId="0" applyFont="1" applyBorder="1" applyAlignment="1">
      <alignment wrapText="1"/>
    </xf>
    <xf numFmtId="0" fontId="23" fillId="0" borderId="5" xfId="0" applyFont="1" applyBorder="1" applyAlignment="1">
      <alignment horizontal="left" wrapText="1"/>
    </xf>
    <xf numFmtId="167" fontId="23" fillId="0" borderId="5" xfId="0" applyNumberFormat="1" applyFont="1" applyBorder="1" applyAlignment="1">
      <alignment wrapText="1"/>
    </xf>
    <xf numFmtId="0" fontId="23" fillId="0" borderId="8" xfId="0" applyFont="1" applyBorder="1" applyAlignment="1">
      <alignment horizontal="left" wrapText="1"/>
    </xf>
    <xf numFmtId="167" fontId="23" fillId="0" borderId="8" xfId="0" applyNumberFormat="1" applyFont="1" applyBorder="1" applyAlignment="1">
      <alignment wrapText="1"/>
    </xf>
    <xf numFmtId="167" fontId="4" fillId="0" borderId="16" xfId="4" applyNumberFormat="1" applyBorder="1" applyAlignment="1">
      <alignment wrapText="1"/>
    </xf>
    <xf numFmtId="0" fontId="14" fillId="0" borderId="16" xfId="0" applyFont="1" applyBorder="1" applyAlignment="1">
      <alignment wrapText="1"/>
    </xf>
    <xf numFmtId="167" fontId="23" fillId="0" borderId="16" xfId="4" applyNumberFormat="1" applyFont="1" applyBorder="1" applyAlignment="1">
      <alignment wrapText="1"/>
    </xf>
    <xf numFmtId="164" fontId="5" fillId="0" borderId="0" xfId="2" applyNumberFormat="1" applyFont="1" applyBorder="1" applyAlignment="1">
      <alignment horizontal="left"/>
    </xf>
    <xf numFmtId="49" fontId="5" fillId="0" borderId="0" xfId="5" applyNumberFormat="1" applyFont="1" applyBorder="1" applyAlignment="1">
      <alignment horizontal="left"/>
    </xf>
    <xf numFmtId="164" fontId="4" fillId="0" borderId="0" xfId="0" applyNumberFormat="1" applyFont="1" applyAlignment="1">
      <alignment wrapText="1"/>
    </xf>
    <xf numFmtId="49" fontId="6" fillId="0" borderId="43" xfId="2" applyNumberFormat="1" applyFont="1" applyBorder="1" applyAlignment="1">
      <alignment horizontal="center" vertical="center"/>
    </xf>
    <xf numFmtId="164" fontId="6" fillId="0" borderId="44" xfId="2" applyNumberFormat="1" applyFont="1" applyBorder="1" applyAlignment="1">
      <alignment horizontal="right" vertical="center" wrapText="1" indent="2"/>
    </xf>
    <xf numFmtId="49" fontId="6" fillId="0" borderId="45" xfId="2" applyNumberFormat="1" applyFont="1" applyBorder="1" applyAlignment="1">
      <alignment horizontal="center" vertical="center"/>
    </xf>
    <xf numFmtId="164" fontId="6" fillId="0" borderId="46" xfId="2" applyNumberFormat="1" applyFont="1" applyBorder="1" applyAlignment="1">
      <alignment horizontal="right" vertical="center" wrapText="1" indent="2"/>
    </xf>
    <xf numFmtId="164" fontId="9" fillId="0" borderId="8" xfId="2" applyNumberFormat="1" applyFont="1" applyBorder="1" applyAlignment="1">
      <alignment horizontal="right" vertical="center" wrapText="1" indent="2"/>
    </xf>
    <xf numFmtId="49" fontId="6" fillId="0" borderId="7" xfId="2" applyNumberFormat="1" applyFont="1" applyBorder="1" applyAlignment="1">
      <alignment horizontal="left" vertical="center" indent="1"/>
    </xf>
    <xf numFmtId="0" fontId="4" fillId="0" borderId="8" xfId="2" applyBorder="1"/>
    <xf numFmtId="0" fontId="2" fillId="0" borderId="8" xfId="0" applyFont="1" applyBorder="1" applyAlignment="1">
      <alignment horizontal="center"/>
    </xf>
    <xf numFmtId="164" fontId="0" fillId="0" borderId="61" xfId="0" applyNumberFormat="1" applyBorder="1"/>
    <xf numFmtId="164" fontId="0" fillId="0" borderId="52" xfId="0" applyNumberFormat="1" applyBorder="1"/>
    <xf numFmtId="164" fontId="2" fillId="0" borderId="8" xfId="0" applyNumberFormat="1" applyFont="1" applyBorder="1"/>
    <xf numFmtId="164" fontId="2" fillId="0" borderId="0" xfId="0" applyNumberFormat="1" applyFont="1" applyBorder="1"/>
    <xf numFmtId="164" fontId="42" fillId="0" borderId="8" xfId="0" applyNumberFormat="1" applyFont="1" applyBorder="1"/>
    <xf numFmtId="0" fontId="0" fillId="0" borderId="0" xfId="0" applyFill="1" applyBorder="1"/>
    <xf numFmtId="0" fontId="12" fillId="0" borderId="0" xfId="0" applyFont="1" applyFill="1" applyBorder="1" applyAlignment="1">
      <alignment wrapText="1"/>
    </xf>
    <xf numFmtId="4" fontId="12" fillId="0" borderId="0" xfId="0" applyNumberFormat="1" applyFont="1" applyFill="1" applyBorder="1"/>
    <xf numFmtId="4" fontId="0" fillId="0" borderId="0" xfId="0" applyNumberFormat="1" applyFill="1"/>
    <xf numFmtId="165" fontId="42" fillId="0" borderId="8" xfId="0" applyNumberFormat="1" applyFont="1" applyBorder="1" applyAlignment="1"/>
    <xf numFmtId="49" fontId="14" fillId="0" borderId="16" xfId="0" applyNumberFormat="1" applyFont="1" applyFill="1" applyBorder="1" applyAlignment="1">
      <alignment horizontal="center" vertical="center"/>
    </xf>
    <xf numFmtId="0" fontId="14" fillId="0" borderId="16" xfId="0" applyFont="1" applyFill="1" applyBorder="1" applyAlignment="1">
      <alignment horizontal="left" vertical="center" wrapText="1"/>
    </xf>
    <xf numFmtId="4" fontId="14" fillId="0" borderId="16" xfId="0" applyNumberFormat="1" applyFont="1" applyFill="1" applyBorder="1" applyAlignment="1">
      <alignment horizontal="right" vertical="center"/>
    </xf>
    <xf numFmtId="165" fontId="14" fillId="0" borderId="16" xfId="0" applyNumberFormat="1" applyFont="1" applyFill="1" applyBorder="1" applyAlignment="1">
      <alignment horizontal="right" vertical="center"/>
    </xf>
    <xf numFmtId="0" fontId="14" fillId="0" borderId="16" xfId="0" applyFont="1" applyFill="1" applyBorder="1" applyAlignment="1">
      <alignment vertical="center"/>
    </xf>
    <xf numFmtId="4" fontId="18" fillId="0" borderId="53" xfId="0" applyNumberFormat="1" applyFont="1" applyBorder="1"/>
    <xf numFmtId="0" fontId="16" fillId="3" borderId="32" xfId="0" applyFont="1" applyFill="1" applyBorder="1" applyAlignment="1">
      <alignment wrapText="1"/>
    </xf>
    <xf numFmtId="0" fontId="16" fillId="4" borderId="16" xfId="0" applyFont="1" applyFill="1" applyBorder="1" applyAlignment="1">
      <alignment horizontal="center" vertical="center" wrapText="1"/>
    </xf>
    <xf numFmtId="0" fontId="12" fillId="5" borderId="16" xfId="0" applyFont="1" applyFill="1" applyBorder="1" applyAlignment="1">
      <alignment horizontal="center" vertical="center" wrapText="1"/>
    </xf>
    <xf numFmtId="4" fontId="12" fillId="5" borderId="16" xfId="0" applyNumberFormat="1" applyFont="1" applyFill="1" applyBorder="1" applyAlignment="1">
      <alignment horizontal="center" vertical="center" wrapText="1"/>
    </xf>
    <xf numFmtId="0" fontId="16" fillId="5" borderId="16" xfId="0" applyFont="1" applyFill="1" applyBorder="1" applyAlignment="1">
      <alignment horizontal="center" wrapText="1"/>
    </xf>
    <xf numFmtId="0" fontId="16" fillId="5" borderId="16" xfId="0" applyFont="1" applyFill="1" applyBorder="1" applyAlignment="1">
      <alignment horizontal="center"/>
    </xf>
    <xf numFmtId="0" fontId="2" fillId="5" borderId="39" xfId="0" applyFont="1" applyFill="1" applyBorder="1" applyAlignment="1">
      <alignment horizontal="left"/>
    </xf>
    <xf numFmtId="164" fontId="2" fillId="5" borderId="39" xfId="0" applyNumberFormat="1" applyFont="1" applyFill="1" applyBorder="1" applyAlignment="1">
      <alignment horizontal="right"/>
    </xf>
    <xf numFmtId="49" fontId="12" fillId="5" borderId="12" xfId="0" applyNumberFormat="1" applyFont="1" applyFill="1" applyBorder="1" applyAlignment="1">
      <alignment horizontal="center" vertical="center"/>
    </xf>
    <xf numFmtId="49" fontId="12" fillId="5" borderId="13" xfId="0" applyNumberFormat="1" applyFont="1" applyFill="1" applyBorder="1" applyAlignment="1">
      <alignment horizontal="center" vertical="center"/>
    </xf>
    <xf numFmtId="0" fontId="12" fillId="5" borderId="13" xfId="0" applyFont="1" applyFill="1" applyBorder="1" applyAlignment="1">
      <alignment horizontal="center" vertical="center" wrapText="1"/>
    </xf>
    <xf numFmtId="4" fontId="12" fillId="5" borderId="13" xfId="0" applyNumberFormat="1" applyFont="1" applyFill="1" applyBorder="1" applyAlignment="1">
      <alignment horizontal="center" vertical="center"/>
    </xf>
    <xf numFmtId="0" fontId="28" fillId="5" borderId="16"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5" fillId="5" borderId="13" xfId="0" applyFont="1" applyFill="1" applyBorder="1" applyAlignment="1">
      <alignment horizontal="center" vertical="center" wrapText="1"/>
    </xf>
    <xf numFmtId="49" fontId="5" fillId="5" borderId="13" xfId="0" applyNumberFormat="1" applyFont="1" applyFill="1" applyBorder="1" applyAlignment="1">
      <alignment horizontal="center" vertical="center"/>
    </xf>
    <xf numFmtId="4" fontId="5" fillId="5" borderId="13" xfId="0" applyNumberFormat="1" applyFont="1" applyFill="1" applyBorder="1" applyAlignment="1">
      <alignment horizontal="center" vertical="center"/>
    </xf>
    <xf numFmtId="165" fontId="5" fillId="5" borderId="13" xfId="0" applyNumberFormat="1" applyFont="1" applyFill="1" applyBorder="1" applyAlignment="1">
      <alignment horizontal="center" vertical="center"/>
    </xf>
    <xf numFmtId="165" fontId="12" fillId="0" borderId="15" xfId="0" applyNumberFormat="1" applyFont="1" applyBorder="1" applyAlignment="1" applyProtection="1">
      <alignment horizontal="right" indent="1"/>
      <protection locked="0"/>
    </xf>
    <xf numFmtId="4" fontId="12" fillId="5" borderId="13" xfId="0" applyNumberFormat="1" applyFont="1" applyFill="1" applyBorder="1" applyAlignment="1">
      <alignment horizontal="center" vertical="center" wrapText="1"/>
    </xf>
    <xf numFmtId="0" fontId="16" fillId="5" borderId="14" xfId="0" applyFont="1" applyFill="1" applyBorder="1" applyAlignment="1">
      <alignment horizontal="center" wrapText="1"/>
    </xf>
    <xf numFmtId="165" fontId="12" fillId="5" borderId="13" xfId="0" applyNumberFormat="1" applyFont="1" applyFill="1" applyBorder="1" applyAlignment="1">
      <alignment horizontal="center" vertical="center"/>
    </xf>
    <xf numFmtId="49" fontId="14" fillId="3" borderId="16" xfId="0" applyNumberFormat="1" applyFont="1" applyFill="1" applyBorder="1" applyAlignment="1">
      <alignment horizontal="left" vertical="top"/>
    </xf>
    <xf numFmtId="49" fontId="14" fillId="3" borderId="16" xfId="0" applyNumberFormat="1" applyFont="1" applyFill="1" applyBorder="1" applyAlignment="1">
      <alignment horizontal="center" vertical="center"/>
    </xf>
    <xf numFmtId="0" fontId="51" fillId="3" borderId="16" xfId="0" applyFont="1" applyFill="1" applyBorder="1" applyAlignment="1">
      <alignment horizontal="left" vertical="top" wrapText="1"/>
    </xf>
    <xf numFmtId="0" fontId="14" fillId="3" borderId="16" xfId="0" applyFont="1" applyFill="1" applyBorder="1" applyAlignment="1">
      <alignment horizontal="left" vertical="top" wrapText="1"/>
    </xf>
    <xf numFmtId="4" fontId="14" fillId="3" borderId="16" xfId="0" applyNumberFormat="1" applyFont="1" applyFill="1" applyBorder="1" applyAlignment="1">
      <alignment horizontal="right" vertical="center"/>
    </xf>
    <xf numFmtId="165" fontId="14" fillId="3" borderId="16" xfId="0" applyNumberFormat="1" applyFont="1" applyFill="1" applyBorder="1" applyAlignment="1">
      <alignment horizontal="right" vertical="center"/>
    </xf>
    <xf numFmtId="0" fontId="14" fillId="3" borderId="16" xfId="0" applyFont="1" applyFill="1" applyBorder="1" applyAlignment="1">
      <alignment vertical="center"/>
    </xf>
    <xf numFmtId="0" fontId="14" fillId="3" borderId="0" xfId="0" applyFont="1" applyFill="1"/>
    <xf numFmtId="0" fontId="51" fillId="3" borderId="0" xfId="0" applyFont="1" applyFill="1" applyAlignment="1">
      <alignment horizontal="left" vertical="top" wrapText="1"/>
    </xf>
    <xf numFmtId="49" fontId="0" fillId="3" borderId="16" xfId="0" applyNumberFormat="1" applyFill="1" applyBorder="1" applyAlignment="1">
      <alignment horizontal="left" vertical="top"/>
    </xf>
    <xf numFmtId="49" fontId="0" fillId="3" borderId="16" xfId="0" applyNumberFormat="1" applyFill="1" applyBorder="1" applyAlignment="1">
      <alignment horizontal="center" vertical="center"/>
    </xf>
    <xf numFmtId="0" fontId="14" fillId="3" borderId="16" xfId="0" applyFont="1" applyFill="1" applyBorder="1" applyAlignment="1">
      <alignment horizontal="left" wrapText="1"/>
    </xf>
    <xf numFmtId="0" fontId="0" fillId="3" borderId="16" xfId="0" applyFill="1" applyBorder="1" applyAlignment="1">
      <alignment horizontal="left" vertical="center" wrapText="1"/>
    </xf>
    <xf numFmtId="4" fontId="0" fillId="3" borderId="16" xfId="0" applyNumberFormat="1" applyFill="1" applyBorder="1" applyAlignment="1">
      <alignment horizontal="right" vertical="center"/>
    </xf>
    <xf numFmtId="165" fontId="0" fillId="3" borderId="16" xfId="0" applyNumberFormat="1" applyFill="1" applyBorder="1" applyAlignment="1">
      <alignment horizontal="right" vertical="center"/>
    </xf>
    <xf numFmtId="0" fontId="0" fillId="3" borderId="16" xfId="0" applyFill="1" applyBorder="1" applyAlignment="1">
      <alignment vertical="center"/>
    </xf>
    <xf numFmtId="0" fontId="0" fillId="3" borderId="0" xfId="0" applyFill="1"/>
    <xf numFmtId="0" fontId="0" fillId="3" borderId="16" xfId="0" applyFill="1" applyBorder="1" applyAlignment="1">
      <alignment horizontal="left" vertical="top" wrapText="1"/>
    </xf>
    <xf numFmtId="4" fontId="0" fillId="3" borderId="16" xfId="0" applyNumberFormat="1" applyFill="1" applyBorder="1" applyAlignment="1">
      <alignment horizontal="right" indent="1"/>
    </xf>
    <xf numFmtId="165" fontId="0" fillId="3" borderId="16" xfId="0" applyNumberFormat="1" applyFill="1" applyBorder="1" applyAlignment="1">
      <alignment horizontal="right" indent="1"/>
    </xf>
    <xf numFmtId="0" fontId="0" fillId="3" borderId="16" xfId="0" applyFill="1" applyBorder="1"/>
    <xf numFmtId="0" fontId="16" fillId="3" borderId="0" xfId="0" applyFont="1" applyFill="1"/>
    <xf numFmtId="49" fontId="0" fillId="3" borderId="21" xfId="0" applyNumberFormat="1" applyFill="1" applyBorder="1" applyAlignment="1">
      <alignment horizontal="right"/>
    </xf>
    <xf numFmtId="49" fontId="20" fillId="3" borderId="21" xfId="0" applyNumberFormat="1" applyFont="1" applyFill="1" applyBorder="1" applyAlignment="1">
      <alignment horizontal="center"/>
    </xf>
    <xf numFmtId="0" fontId="14" fillId="3" borderId="16" xfId="0" applyFont="1" applyFill="1" applyBorder="1" applyAlignment="1">
      <alignment horizontal="left" vertical="center" wrapText="1"/>
    </xf>
    <xf numFmtId="4" fontId="0" fillId="3" borderId="21" xfId="0" applyNumberFormat="1" applyFont="1" applyFill="1" applyBorder="1" applyAlignment="1">
      <alignment horizontal="center" vertical="center"/>
    </xf>
    <xf numFmtId="4" fontId="0" fillId="3" borderId="21" xfId="0" applyNumberFormat="1" applyFont="1" applyFill="1" applyBorder="1" applyAlignment="1">
      <alignment vertical="center"/>
    </xf>
    <xf numFmtId="4" fontId="0" fillId="3" borderId="21" xfId="0" applyNumberFormat="1" applyFont="1" applyFill="1" applyBorder="1" applyAlignment="1" applyProtection="1">
      <alignment vertical="center"/>
      <protection locked="0"/>
    </xf>
    <xf numFmtId="0" fontId="0" fillId="3" borderId="0" xfId="0" applyFont="1" applyFill="1"/>
    <xf numFmtId="49" fontId="0" fillId="3" borderId="21" xfId="0" applyNumberFormat="1" applyFill="1" applyBorder="1" applyAlignment="1">
      <alignment horizontal="justify" vertical="justify"/>
    </xf>
    <xf numFmtId="0" fontId="0" fillId="3" borderId="0" xfId="0" applyFill="1" applyAlignment="1">
      <alignment vertical="center"/>
    </xf>
    <xf numFmtId="49" fontId="0" fillId="3" borderId="21" xfId="0" applyNumberFormat="1" applyFill="1" applyBorder="1" applyAlignment="1">
      <alignment horizontal="center" vertical="top"/>
    </xf>
    <xf numFmtId="49" fontId="0" fillId="3" borderId="21" xfId="0" applyNumberFormat="1" applyFont="1" applyFill="1" applyBorder="1" applyAlignment="1">
      <alignment horizontal="justify" vertical="center"/>
    </xf>
    <xf numFmtId="4" fontId="0" fillId="3" borderId="21" xfId="0" applyNumberFormat="1" applyFill="1" applyBorder="1" applyAlignment="1">
      <alignment horizontal="center" vertical="center"/>
    </xf>
    <xf numFmtId="4" fontId="0" fillId="3" borderId="21" xfId="0" applyNumberFormat="1" applyFill="1" applyBorder="1" applyAlignment="1">
      <alignment vertical="center"/>
    </xf>
    <xf numFmtId="4" fontId="0" fillId="3" borderId="21" xfId="0" applyNumberFormat="1" applyFill="1" applyBorder="1" applyAlignment="1" applyProtection="1">
      <alignment vertical="center"/>
      <protection locked="0"/>
    </xf>
    <xf numFmtId="49" fontId="0" fillId="3" borderId="21" xfId="0" applyNumberFormat="1" applyFill="1" applyBorder="1" applyAlignment="1">
      <alignment horizontal="justify" vertical="center"/>
    </xf>
    <xf numFmtId="49" fontId="0" fillId="3" borderId="21" xfId="0" applyNumberFormat="1" applyFill="1" applyBorder="1" applyAlignment="1">
      <alignment horizontal="justify"/>
    </xf>
    <xf numFmtId="4" fontId="0" fillId="3" borderId="21" xfId="0" applyNumberFormat="1" applyFill="1" applyBorder="1" applyAlignment="1">
      <alignment horizontal="center"/>
    </xf>
    <xf numFmtId="4" fontId="0" fillId="3" borderId="21" xfId="0" applyNumberFormat="1" applyFill="1" applyBorder="1"/>
    <xf numFmtId="4" fontId="0" fillId="3" borderId="21" xfId="0" applyNumberFormat="1" applyFill="1" applyBorder="1" applyProtection="1">
      <protection locked="0"/>
    </xf>
    <xf numFmtId="0" fontId="4" fillId="3" borderId="0" xfId="2" applyFill="1"/>
    <xf numFmtId="49" fontId="16" fillId="0" borderId="19" xfId="0" applyNumberFormat="1" applyFont="1" applyBorder="1" applyAlignment="1">
      <alignment horizontal="left"/>
    </xf>
    <xf numFmtId="0" fontId="16" fillId="0" borderId="0" xfId="0" applyFont="1" applyAlignment="1">
      <alignment horizontal="center"/>
    </xf>
    <xf numFmtId="4" fontId="2" fillId="0" borderId="14" xfId="0" applyNumberFormat="1" applyFont="1" applyBorder="1"/>
    <xf numFmtId="0" fontId="2" fillId="0" borderId="12" xfId="0" applyFont="1" applyBorder="1" applyAlignment="1">
      <alignment horizontal="center"/>
    </xf>
    <xf numFmtId="4" fontId="2" fillId="0" borderId="63" xfId="0" applyNumberFormat="1" applyFont="1" applyBorder="1"/>
    <xf numFmtId="0" fontId="2" fillId="0" borderId="66" xfId="0" applyFont="1" applyBorder="1" applyAlignment="1">
      <alignment horizontal="center"/>
    </xf>
    <xf numFmtId="4" fontId="2" fillId="0" borderId="67" xfId="0" applyNumberFormat="1" applyFont="1" applyBorder="1"/>
    <xf numFmtId="0" fontId="2" fillId="0" borderId="68" xfId="0" applyFont="1" applyBorder="1" applyAlignment="1">
      <alignment horizontal="center"/>
    </xf>
    <xf numFmtId="0" fontId="0" fillId="0" borderId="69" xfId="0" applyBorder="1"/>
    <xf numFmtId="0" fontId="0" fillId="0" borderId="9" xfId="0" applyBorder="1"/>
    <xf numFmtId="0" fontId="0" fillId="0" borderId="8" xfId="0" applyBorder="1"/>
    <xf numFmtId="0" fontId="0" fillId="0" borderId="8" xfId="0" applyBorder="1" applyAlignment="1">
      <alignment horizontal="center"/>
    </xf>
    <xf numFmtId="49" fontId="0" fillId="0" borderId="8" xfId="0" applyNumberFormat="1" applyBorder="1"/>
    <xf numFmtId="0" fontId="0" fillId="0" borderId="70" xfId="0" applyBorder="1" applyAlignment="1">
      <alignment horizontal="center"/>
    </xf>
    <xf numFmtId="4" fontId="0" fillId="0" borderId="71" xfId="0" applyNumberFormat="1" applyBorder="1"/>
    <xf numFmtId="0" fontId="0" fillId="0" borderId="72" xfId="0" applyBorder="1"/>
    <xf numFmtId="4" fontId="0" fillId="0" borderId="73" xfId="0" applyNumberFormat="1" applyBorder="1"/>
    <xf numFmtId="0" fontId="0" fillId="0" borderId="74" xfId="0" applyBorder="1"/>
    <xf numFmtId="0" fontId="16" fillId="3" borderId="16" xfId="0" applyFont="1" applyFill="1" applyBorder="1" applyAlignment="1">
      <alignment horizontal="center"/>
    </xf>
    <xf numFmtId="165" fontId="14" fillId="0" borderId="16" xfId="0" applyNumberFormat="1" applyFont="1" applyBorder="1" applyAlignment="1">
      <alignment horizontal="right" vertical="center"/>
    </xf>
    <xf numFmtId="0" fontId="4" fillId="0" borderId="32" xfId="0" applyFont="1" applyBorder="1" applyAlignment="1">
      <alignment wrapText="1"/>
    </xf>
    <xf numFmtId="0" fontId="33" fillId="0" borderId="15" xfId="0" applyFont="1" applyBorder="1" applyAlignment="1">
      <alignment wrapText="1"/>
    </xf>
    <xf numFmtId="3" fontId="4" fillId="0" borderId="16" xfId="0" applyNumberFormat="1" applyFont="1" applyBorder="1" applyAlignment="1">
      <alignment horizontal="center" vertical="top" wrapText="1"/>
    </xf>
    <xf numFmtId="0" fontId="4" fillId="0" borderId="15" xfId="0" applyFont="1" applyBorder="1" applyAlignment="1">
      <alignment wrapText="1"/>
    </xf>
    <xf numFmtId="0" fontId="4" fillId="0" borderId="15" xfId="0" applyFont="1" applyBorder="1" applyAlignment="1">
      <alignment horizontal="right" wrapText="1"/>
    </xf>
    <xf numFmtId="167" fontId="4" fillId="0" borderId="15" xfId="0" applyNumberFormat="1" applyFont="1" applyBorder="1" applyAlignment="1">
      <alignment wrapText="1"/>
    </xf>
    <xf numFmtId="4" fontId="0" fillId="0" borderId="23" xfId="0" applyNumberFormat="1" applyBorder="1"/>
    <xf numFmtId="4" fontId="0" fillId="0" borderId="23" xfId="0" applyNumberFormat="1" applyBorder="1" applyProtection="1">
      <protection locked="0"/>
    </xf>
    <xf numFmtId="49" fontId="0" fillId="0" borderId="17" xfId="0" applyNumberFormat="1" applyBorder="1" applyAlignment="1">
      <alignment horizontal="center"/>
    </xf>
    <xf numFmtId="49" fontId="20" fillId="0" borderId="17" xfId="0" applyNumberFormat="1" applyFont="1" applyBorder="1" applyAlignment="1">
      <alignment horizontal="center"/>
    </xf>
    <xf numFmtId="4" fontId="0" fillId="0" borderId="17" xfId="0" applyNumberFormat="1" applyBorder="1" applyAlignment="1">
      <alignment horizontal="center"/>
    </xf>
    <xf numFmtId="49" fontId="0" fillId="0" borderId="16" xfId="0" applyNumberFormat="1" applyBorder="1" applyAlignment="1">
      <alignment horizontal="center"/>
    </xf>
    <xf numFmtId="49" fontId="20" fillId="0" borderId="16" xfId="0" applyNumberFormat="1" applyFont="1" applyBorder="1" applyAlignment="1">
      <alignment horizontal="center" wrapText="1"/>
    </xf>
    <xf numFmtId="49" fontId="0" fillId="0" borderId="16" xfId="0" applyNumberFormat="1" applyBorder="1" applyAlignment="1">
      <alignment horizontal="justify" vertical="justify"/>
    </xf>
    <xf numFmtId="4" fontId="0" fillId="0" borderId="16" xfId="0" applyNumberFormat="1" applyBorder="1" applyAlignment="1">
      <alignment horizontal="center"/>
    </xf>
    <xf numFmtId="4" fontId="0" fillId="0" borderId="16" xfId="0" applyNumberFormat="1" applyBorder="1" applyProtection="1">
      <protection locked="0"/>
    </xf>
    <xf numFmtId="49" fontId="0" fillId="0" borderId="16" xfId="0" applyNumberFormat="1" applyBorder="1" applyAlignment="1">
      <alignment horizontal="justify"/>
    </xf>
    <xf numFmtId="49" fontId="20" fillId="0" borderId="16" xfId="0" applyNumberFormat="1" applyFont="1" applyBorder="1" applyAlignment="1">
      <alignment horizontal="center"/>
    </xf>
    <xf numFmtId="49" fontId="16" fillId="0" borderId="16" xfId="0" applyNumberFormat="1" applyFont="1" applyBorder="1" applyAlignment="1">
      <alignment horizontal="center"/>
    </xf>
    <xf numFmtId="49" fontId="21" fillId="0" borderId="16" xfId="0" applyNumberFormat="1" applyFont="1" applyBorder="1" applyAlignment="1">
      <alignment horizontal="left"/>
    </xf>
    <xf numFmtId="4" fontId="16" fillId="0" borderId="16" xfId="0" applyNumberFormat="1" applyFont="1" applyBorder="1" applyAlignment="1">
      <alignment horizontal="center"/>
    </xf>
    <xf numFmtId="4" fontId="16" fillId="0" borderId="16" xfId="0" applyNumberFormat="1" applyFont="1" applyBorder="1"/>
    <xf numFmtId="4" fontId="16" fillId="0" borderId="16" xfId="0" applyNumberFormat="1" applyFont="1" applyBorder="1" applyProtection="1">
      <protection locked="0"/>
    </xf>
    <xf numFmtId="0" fontId="0" fillId="0" borderId="16" xfId="0" applyBorder="1" applyAlignment="1">
      <alignment horizontal="center"/>
    </xf>
    <xf numFmtId="0" fontId="0" fillId="0" borderId="16" xfId="0" applyBorder="1" applyProtection="1">
      <protection locked="0"/>
    </xf>
    <xf numFmtId="49" fontId="3" fillId="0" borderId="16" xfId="0" applyNumberFormat="1" applyFont="1" applyBorder="1" applyAlignment="1">
      <alignment horizontal="center"/>
    </xf>
    <xf numFmtId="49" fontId="2" fillId="0" borderId="16" xfId="0" applyNumberFormat="1" applyFont="1" applyBorder="1" applyAlignment="1">
      <alignment horizontal="center"/>
    </xf>
    <xf numFmtId="49" fontId="2" fillId="0" borderId="16" xfId="0" applyNumberFormat="1" applyFont="1" applyBorder="1" applyAlignment="1">
      <alignment horizontal="left"/>
    </xf>
    <xf numFmtId="4" fontId="17" fillId="0" borderId="16" xfId="0" applyNumberFormat="1" applyFont="1" applyBorder="1" applyAlignment="1">
      <alignment horizontal="center"/>
    </xf>
    <xf numFmtId="0" fontId="3" fillId="0" borderId="16" xfId="0" applyFont="1" applyBorder="1"/>
    <xf numFmtId="4" fontId="18" fillId="0" borderId="16" xfId="0" applyNumberFormat="1" applyFont="1" applyBorder="1"/>
    <xf numFmtId="0" fontId="4" fillId="0" borderId="16" xfId="0" applyFont="1" applyBorder="1" applyAlignment="1">
      <alignment horizontal="justify" vertical="center" wrapText="1"/>
    </xf>
    <xf numFmtId="49" fontId="0" fillId="0" borderId="17" xfId="0" applyNumberFormat="1" applyBorder="1" applyAlignment="1">
      <alignment horizontal="justify"/>
    </xf>
    <xf numFmtId="4" fontId="0" fillId="0" borderId="17" xfId="0" applyNumberFormat="1" applyBorder="1"/>
    <xf numFmtId="4" fontId="0" fillId="0" borderId="17" xfId="0" applyNumberFormat="1" applyBorder="1" applyProtection="1">
      <protection locked="0"/>
    </xf>
    <xf numFmtId="0" fontId="30" fillId="0" borderId="15" xfId="0" applyFont="1" applyBorder="1" applyAlignment="1">
      <alignment wrapText="1"/>
    </xf>
    <xf numFmtId="0" fontId="4" fillId="0" borderId="15" xfId="0" applyFont="1" applyBorder="1" applyAlignment="1">
      <alignment horizontal="left" wrapText="1"/>
    </xf>
    <xf numFmtId="3" fontId="30" fillId="0" borderId="16" xfId="0" applyNumberFormat="1" applyFont="1" applyBorder="1" applyAlignment="1">
      <alignment horizontal="center" vertical="top" wrapText="1"/>
    </xf>
    <xf numFmtId="0" fontId="4" fillId="0" borderId="1" xfId="0" applyFont="1" applyBorder="1" applyAlignment="1">
      <alignment horizontal="center" vertical="center" wrapText="1"/>
    </xf>
    <xf numFmtId="0" fontId="4" fillId="0" borderId="16" xfId="0" applyFont="1" applyBorder="1" applyAlignment="1">
      <alignment horizontal="center" vertical="center" wrapText="1"/>
    </xf>
    <xf numFmtId="1" fontId="4" fillId="0" borderId="1" xfId="0" applyNumberFormat="1" applyFont="1" applyBorder="1" applyAlignment="1">
      <alignment horizontal="center" vertical="center" wrapText="1"/>
    </xf>
    <xf numFmtId="0" fontId="34" fillId="0" borderId="16" xfId="0" applyFont="1" applyBorder="1" applyAlignment="1">
      <alignment horizontal="left" vertical="top" wrapText="1"/>
    </xf>
    <xf numFmtId="4" fontId="52" fillId="0" borderId="21" xfId="0" applyNumberFormat="1" applyFont="1" applyBorder="1" applyAlignment="1">
      <alignment horizontal="center"/>
    </xf>
    <xf numFmtId="49" fontId="53" fillId="3" borderId="21" xfId="0" applyNumberFormat="1" applyFont="1" applyFill="1" applyBorder="1" applyAlignment="1">
      <alignment horizontal="right"/>
    </xf>
    <xf numFmtId="49" fontId="54" fillId="3" borderId="21" xfId="0" applyNumberFormat="1" applyFont="1" applyFill="1" applyBorder="1" applyAlignment="1">
      <alignment horizontal="center"/>
    </xf>
    <xf numFmtId="49" fontId="53" fillId="3" borderId="21" xfId="0" applyNumberFormat="1" applyFont="1" applyFill="1" applyBorder="1" applyAlignment="1">
      <alignment horizontal="justify"/>
    </xf>
    <xf numFmtId="4" fontId="53" fillId="3" borderId="21" xfId="0" applyNumberFormat="1" applyFont="1" applyFill="1" applyBorder="1" applyAlignment="1">
      <alignment horizontal="center"/>
    </xf>
    <xf numFmtId="4" fontId="53" fillId="3" borderId="21" xfId="0" applyNumberFormat="1" applyFont="1" applyFill="1" applyBorder="1"/>
    <xf numFmtId="4" fontId="53" fillId="3" borderId="21" xfId="0" applyNumberFormat="1" applyFont="1" applyFill="1" applyBorder="1" applyProtection="1">
      <protection locked="0"/>
    </xf>
    <xf numFmtId="49" fontId="23" fillId="0" borderId="16" xfId="0" applyNumberFormat="1" applyFont="1" applyBorder="1" applyAlignment="1">
      <alignment horizontal="left" vertical="top"/>
    </xf>
    <xf numFmtId="49" fontId="23" fillId="0" borderId="16" xfId="0" applyNumberFormat="1" applyFont="1" applyBorder="1" applyAlignment="1">
      <alignment horizontal="center" vertical="center"/>
    </xf>
    <xf numFmtId="0" fontId="23" fillId="0" borderId="16" xfId="0" applyFont="1" applyBorder="1" applyAlignment="1">
      <alignment horizontal="left" vertical="top" wrapText="1"/>
    </xf>
    <xf numFmtId="4" fontId="23" fillId="0" borderId="16" xfId="0" applyNumberFormat="1" applyFont="1" applyBorder="1" applyAlignment="1">
      <alignment horizontal="right" indent="1"/>
    </xf>
    <xf numFmtId="165" fontId="23" fillId="0" borderId="16" xfId="0" applyNumberFormat="1" applyFont="1" applyBorder="1" applyAlignment="1">
      <alignment horizontal="right" indent="1"/>
    </xf>
    <xf numFmtId="3" fontId="55" fillId="0" borderId="0" xfId="0" applyNumberFormat="1" applyFont="1" applyAlignment="1">
      <alignment horizontal="center"/>
    </xf>
    <xf numFmtId="49" fontId="23" fillId="3" borderId="16" xfId="0" applyNumberFormat="1" applyFont="1" applyFill="1" applyBorder="1" applyAlignment="1">
      <alignment horizontal="left" vertical="top"/>
    </xf>
    <xf numFmtId="49" fontId="23" fillId="3" borderId="16" xfId="0" applyNumberFormat="1" applyFont="1" applyFill="1" applyBorder="1" applyAlignment="1">
      <alignment horizontal="center" vertical="center"/>
    </xf>
    <xf numFmtId="0" fontId="23" fillId="3" borderId="16" xfId="0" applyFont="1" applyFill="1" applyBorder="1" applyAlignment="1">
      <alignment horizontal="left" vertical="top" wrapText="1"/>
    </xf>
    <xf numFmtId="4" fontId="23" fillId="3" borderId="16" xfId="0" applyNumberFormat="1" applyFont="1" applyFill="1" applyBorder="1" applyAlignment="1">
      <alignment horizontal="right" indent="1"/>
    </xf>
    <xf numFmtId="165" fontId="23" fillId="3" borderId="16" xfId="0" applyNumberFormat="1" applyFont="1" applyFill="1" applyBorder="1" applyAlignment="1">
      <alignment horizontal="right" indent="1"/>
    </xf>
    <xf numFmtId="0" fontId="14" fillId="3" borderId="0" xfId="0" applyFont="1" applyFill="1" applyBorder="1"/>
    <xf numFmtId="165" fontId="14" fillId="3" borderId="0" xfId="0" applyNumberFormat="1" applyFont="1" applyFill="1" applyBorder="1" applyAlignment="1">
      <alignment horizontal="right" indent="1"/>
    </xf>
    <xf numFmtId="0" fontId="37" fillId="0" borderId="0" xfId="2" applyFont="1" applyAlignment="1">
      <alignment horizontal="left" vertical="center" wrapText="1"/>
    </xf>
    <xf numFmtId="0" fontId="14" fillId="0" borderId="0" xfId="2" applyFont="1" applyAlignment="1">
      <alignment horizontal="left" vertical="center" wrapText="1"/>
    </xf>
    <xf numFmtId="0" fontId="45" fillId="0" borderId="0" xfId="2" applyFont="1" applyAlignment="1">
      <alignment horizontal="left" vertical="center" wrapText="1"/>
    </xf>
    <xf numFmtId="0" fontId="37" fillId="0" borderId="0" xfId="2" quotePrefix="1" applyFont="1" applyAlignment="1">
      <alignment horizontal="left" vertical="center" wrapText="1"/>
    </xf>
    <xf numFmtId="0" fontId="48" fillId="0" borderId="0" xfId="2" applyFont="1" applyAlignment="1">
      <alignment horizontal="left" vertical="center" wrapText="1"/>
    </xf>
    <xf numFmtId="0" fontId="14" fillId="0" borderId="0" xfId="2" quotePrefix="1" applyFont="1" applyAlignment="1">
      <alignment horizontal="left" vertical="center" wrapText="1"/>
    </xf>
    <xf numFmtId="0" fontId="49" fillId="0" borderId="0" xfId="2" applyFont="1" applyAlignment="1">
      <alignment horizontal="left" vertical="center" wrapText="1"/>
    </xf>
    <xf numFmtId="49" fontId="40" fillId="0" borderId="0" xfId="2" applyNumberFormat="1" applyFont="1" applyBorder="1" applyAlignment="1">
      <alignment horizontal="left"/>
    </xf>
    <xf numFmtId="49" fontId="39" fillId="0" borderId="0" xfId="2" applyNumberFormat="1" applyFont="1" applyBorder="1" applyAlignment="1">
      <alignment horizontal="center"/>
    </xf>
    <xf numFmtId="49" fontId="40" fillId="0" borderId="0" xfId="2" applyNumberFormat="1" applyFont="1" applyBorder="1" applyAlignment="1">
      <alignment horizontal="center"/>
    </xf>
    <xf numFmtId="49" fontId="39" fillId="0" borderId="0" xfId="2" applyNumberFormat="1" applyFont="1" applyBorder="1" applyAlignment="1">
      <alignment horizontal="center" vertical="center"/>
    </xf>
    <xf numFmtId="0" fontId="9" fillId="0" borderId="0" xfId="2" applyFont="1" applyAlignment="1">
      <alignment horizontal="center"/>
    </xf>
    <xf numFmtId="0" fontId="11" fillId="5" borderId="33" xfId="2" applyFont="1" applyFill="1" applyBorder="1" applyAlignment="1">
      <alignment horizontal="left" wrapText="1"/>
    </xf>
    <xf numFmtId="0" fontId="11" fillId="5" borderId="26" xfId="2" applyFont="1" applyFill="1" applyBorder="1" applyAlignment="1">
      <alignment horizontal="left" wrapText="1"/>
    </xf>
    <xf numFmtId="0" fontId="11" fillId="5" borderId="34" xfId="2" applyFont="1" applyFill="1" applyBorder="1" applyAlignment="1">
      <alignment horizontal="left" wrapText="1"/>
    </xf>
    <xf numFmtId="0" fontId="11" fillId="5" borderId="35" xfId="2" applyFont="1" applyFill="1" applyBorder="1" applyAlignment="1">
      <alignment horizontal="left" wrapText="1"/>
    </xf>
    <xf numFmtId="0" fontId="11" fillId="5" borderId="0" xfId="2" applyFont="1" applyFill="1" applyBorder="1" applyAlignment="1">
      <alignment horizontal="left" wrapText="1"/>
    </xf>
    <xf numFmtId="0" fontId="11" fillId="5" borderId="36" xfId="2" applyFont="1" applyFill="1" applyBorder="1" applyAlignment="1">
      <alignment horizontal="left" wrapText="1"/>
    </xf>
    <xf numFmtId="0" fontId="11" fillId="5" borderId="37" xfId="2" applyFont="1" applyFill="1" applyBorder="1" applyAlignment="1">
      <alignment horizontal="left" wrapText="1"/>
    </xf>
    <xf numFmtId="0" fontId="11" fillId="5" borderId="25" xfId="2" applyFont="1" applyFill="1" applyBorder="1" applyAlignment="1">
      <alignment horizontal="left" wrapText="1"/>
    </xf>
    <xf numFmtId="0" fontId="11" fillId="5" borderId="38" xfId="2" applyFont="1" applyFill="1" applyBorder="1" applyAlignment="1">
      <alignment horizontal="left" wrapText="1"/>
    </xf>
    <xf numFmtId="49" fontId="9" fillId="0" borderId="0" xfId="2" applyNumberFormat="1" applyFont="1" applyBorder="1" applyAlignment="1">
      <alignment horizontal="center" vertical="center"/>
    </xf>
    <xf numFmtId="49" fontId="10" fillId="0" borderId="0" xfId="2" applyNumberFormat="1" applyFont="1" applyBorder="1" applyAlignment="1">
      <alignment horizontal="center" vertical="center"/>
    </xf>
    <xf numFmtId="49" fontId="40" fillId="0" borderId="0" xfId="2" applyNumberFormat="1" applyFont="1" applyBorder="1" applyAlignment="1">
      <alignment horizontal="center" vertical="center"/>
    </xf>
    <xf numFmtId="0" fontId="11" fillId="5" borderId="47" xfId="2" applyFont="1" applyFill="1" applyBorder="1" applyAlignment="1">
      <alignment horizontal="left" wrapText="1"/>
    </xf>
    <xf numFmtId="0" fontId="11" fillId="5" borderId="5" xfId="2" applyFont="1" applyFill="1" applyBorder="1" applyAlignment="1">
      <alignment horizontal="left" wrapText="1"/>
    </xf>
    <xf numFmtId="49" fontId="10" fillId="0" borderId="27" xfId="2" applyNumberFormat="1" applyFont="1" applyBorder="1" applyAlignment="1">
      <alignment horizontal="center" vertical="center"/>
    </xf>
    <xf numFmtId="0" fontId="11" fillId="5" borderId="8" xfId="2" applyFont="1" applyFill="1" applyBorder="1" applyAlignment="1">
      <alignment horizontal="left" wrapText="1"/>
    </xf>
    <xf numFmtId="0" fontId="9" fillId="5" borderId="47" xfId="2" applyFont="1" applyFill="1" applyBorder="1" applyAlignment="1">
      <alignment horizontal="left" wrapText="1"/>
    </xf>
    <xf numFmtId="0" fontId="9" fillId="5" borderId="5" xfId="2" applyFont="1" applyFill="1" applyBorder="1" applyAlignment="1">
      <alignment horizontal="left" wrapText="1"/>
    </xf>
    <xf numFmtId="0" fontId="9" fillId="5" borderId="35" xfId="2" applyFont="1" applyFill="1" applyBorder="1" applyAlignment="1">
      <alignment horizontal="left" wrapText="1"/>
    </xf>
    <xf numFmtId="0" fontId="9" fillId="5" borderId="0" xfId="2" applyFont="1" applyFill="1" applyBorder="1" applyAlignment="1">
      <alignment horizontal="left" wrapText="1"/>
    </xf>
    <xf numFmtId="0" fontId="9" fillId="5" borderId="8" xfId="2" applyFont="1" applyFill="1" applyBorder="1" applyAlignment="1">
      <alignment horizontal="left" wrapText="1"/>
    </xf>
    <xf numFmtId="49" fontId="40" fillId="0" borderId="26" xfId="2" applyNumberFormat="1" applyFont="1" applyBorder="1" applyAlignment="1">
      <alignment horizontal="center" vertical="center"/>
    </xf>
    <xf numFmtId="49" fontId="6" fillId="0" borderId="27" xfId="2" applyNumberFormat="1" applyFont="1" applyFill="1" applyBorder="1" applyAlignment="1">
      <alignment horizontal="center" vertical="center"/>
    </xf>
    <xf numFmtId="49" fontId="5" fillId="0" borderId="27" xfId="2" applyNumberFormat="1" applyFont="1" applyFill="1" applyBorder="1" applyAlignment="1">
      <alignment horizontal="center" vertical="center"/>
    </xf>
    <xf numFmtId="0" fontId="9" fillId="5" borderId="26" xfId="2" applyFont="1" applyFill="1" applyBorder="1" applyAlignment="1">
      <alignment horizontal="left" wrapText="1"/>
    </xf>
    <xf numFmtId="0" fontId="9" fillId="5" borderId="25" xfId="2" applyFont="1" applyFill="1" applyBorder="1" applyAlignment="1">
      <alignment horizontal="left" wrapText="1"/>
    </xf>
    <xf numFmtId="0" fontId="2" fillId="5" borderId="0" xfId="0" applyFont="1" applyFill="1" applyBorder="1" applyAlignment="1">
      <alignment horizontal="left"/>
    </xf>
    <xf numFmtId="0" fontId="16" fillId="0" borderId="0" xfId="0" applyFont="1" applyFill="1" applyAlignment="1">
      <alignment horizontal="center"/>
    </xf>
    <xf numFmtId="49" fontId="16" fillId="0" borderId="19" xfId="0" applyNumberFormat="1" applyFont="1" applyBorder="1" applyAlignment="1">
      <alignment horizontal="left"/>
    </xf>
    <xf numFmtId="0" fontId="2" fillId="0" borderId="0" xfId="0" applyFont="1" applyBorder="1" applyAlignment="1">
      <alignment horizontal="center" vertical="center"/>
    </xf>
    <xf numFmtId="0" fontId="2" fillId="0" borderId="0" xfId="0" applyFont="1" applyBorder="1" applyAlignment="1">
      <alignment horizontal="left"/>
    </xf>
    <xf numFmtId="0" fontId="9" fillId="5" borderId="0" xfId="2" applyFont="1" applyFill="1" applyBorder="1" applyAlignment="1">
      <alignment wrapText="1"/>
    </xf>
    <xf numFmtId="0" fontId="16" fillId="2" borderId="0" xfId="0" applyFont="1" applyFill="1" applyAlignment="1">
      <alignment horizontal="center"/>
    </xf>
    <xf numFmtId="0" fontId="0" fillId="0" borderId="0" xfId="0" quotePrefix="1" applyBorder="1" applyAlignment="1">
      <alignment horizontal="center"/>
    </xf>
    <xf numFmtId="0" fontId="0" fillId="0" borderId="0" xfId="0" applyBorder="1" applyAlignment="1">
      <alignment horizontal="center"/>
    </xf>
    <xf numFmtId="0" fontId="41" fillId="0" borderId="39" xfId="0" quotePrefix="1" applyFont="1" applyBorder="1" applyAlignment="1">
      <alignment horizontal="center"/>
    </xf>
    <xf numFmtId="0" fontId="41" fillId="0" borderId="39" xfId="0" applyFont="1" applyBorder="1" applyAlignment="1">
      <alignment horizontal="center"/>
    </xf>
    <xf numFmtId="0" fontId="41" fillId="0" borderId="41" xfId="0" applyFont="1" applyBorder="1" applyAlignment="1">
      <alignment horizontal="center"/>
    </xf>
    <xf numFmtId="0" fontId="41" fillId="0" borderId="30" xfId="0" applyFont="1" applyBorder="1" applyAlignment="1">
      <alignment horizontal="center"/>
    </xf>
    <xf numFmtId="166" fontId="41" fillId="0" borderId="43" xfId="0" applyNumberFormat="1" applyFont="1" applyBorder="1" applyAlignment="1">
      <alignment horizontal="center"/>
    </xf>
    <xf numFmtId="166" fontId="41" fillId="0" borderId="3" xfId="0" applyNumberFormat="1" applyFont="1" applyBorder="1" applyAlignment="1">
      <alignment horizontal="center"/>
    </xf>
    <xf numFmtId="0" fontId="41" fillId="0" borderId="28" xfId="0" applyFont="1" applyBorder="1" applyAlignment="1">
      <alignment horizontal="left"/>
    </xf>
    <xf numFmtId="0" fontId="41" fillId="0" borderId="29" xfId="0" applyFont="1" applyBorder="1" applyAlignment="1">
      <alignment horizontal="left"/>
    </xf>
    <xf numFmtId="49" fontId="41" fillId="0" borderId="1" xfId="0" applyNumberFormat="1" applyFont="1" applyBorder="1" applyAlignment="1">
      <alignment horizontal="left"/>
    </xf>
    <xf numFmtId="49" fontId="41" fillId="0" borderId="2" xfId="0" applyNumberFormat="1" applyFont="1" applyBorder="1" applyAlignment="1">
      <alignment horizontal="left"/>
    </xf>
    <xf numFmtId="0" fontId="41" fillId="0" borderId="1" xfId="0" applyFont="1" applyFill="1" applyBorder="1" applyAlignment="1">
      <alignment horizontal="left"/>
    </xf>
    <xf numFmtId="0" fontId="41" fillId="0" borderId="2" xfId="0" applyFont="1" applyFill="1" applyBorder="1" applyAlignment="1">
      <alignment horizontal="left"/>
    </xf>
    <xf numFmtId="0" fontId="41" fillId="0" borderId="0" xfId="0" quotePrefix="1" applyFont="1" applyAlignment="1">
      <alignment horizontal="center"/>
    </xf>
    <xf numFmtId="0" fontId="41" fillId="0" borderId="0" xfId="0" applyFont="1" applyAlignment="1">
      <alignment horizontal="center"/>
    </xf>
    <xf numFmtId="49" fontId="41" fillId="0" borderId="7" xfId="0" applyNumberFormat="1" applyFont="1" applyBorder="1" applyAlignment="1">
      <alignment horizontal="left"/>
    </xf>
    <xf numFmtId="49" fontId="41" fillId="0" borderId="8" xfId="0" applyNumberFormat="1" applyFont="1" applyBorder="1" applyAlignment="1">
      <alignment horizontal="left"/>
    </xf>
    <xf numFmtId="0" fontId="2" fillId="0" borderId="62" xfId="0" applyFont="1" applyBorder="1" applyAlignment="1">
      <alignment horizontal="left"/>
    </xf>
    <xf numFmtId="0" fontId="2" fillId="0" borderId="19" xfId="0" applyFont="1" applyBorder="1" applyAlignment="1">
      <alignment horizontal="left"/>
    </xf>
    <xf numFmtId="0" fontId="16" fillId="0" borderId="0" xfId="0" applyFont="1" applyAlignment="1">
      <alignment horizontal="center"/>
    </xf>
    <xf numFmtId="0" fontId="2" fillId="0" borderId="25" xfId="0" applyFont="1" applyBorder="1" applyAlignment="1">
      <alignment horizontal="center" vertical="center"/>
    </xf>
    <xf numFmtId="0" fontId="2" fillId="0" borderId="54" xfId="0" applyFont="1" applyBorder="1" applyAlignment="1">
      <alignment horizontal="left"/>
    </xf>
    <xf numFmtId="0" fontId="2" fillId="0" borderId="27" xfId="0" applyFont="1" applyBorder="1" applyAlignment="1">
      <alignment horizontal="left"/>
    </xf>
    <xf numFmtId="0" fontId="2" fillId="0" borderId="65" xfId="0" applyFont="1" applyBorder="1" applyAlignment="1">
      <alignment horizontal="left"/>
    </xf>
    <xf numFmtId="0" fontId="2" fillId="0" borderId="64" xfId="0" applyFont="1" applyBorder="1" applyAlignment="1">
      <alignment horizontal="left"/>
    </xf>
    <xf numFmtId="0" fontId="8" fillId="0" borderId="0" xfId="0" applyFont="1" applyAlignment="1">
      <alignment horizontal="left" vertical="top" wrapText="1"/>
    </xf>
    <xf numFmtId="0" fontId="9" fillId="2" borderId="0" xfId="0" applyFont="1" applyFill="1" applyAlignment="1">
      <alignment horizontal="left" wrapText="1"/>
    </xf>
    <xf numFmtId="0" fontId="12" fillId="0" borderId="0" xfId="0" quotePrefix="1" applyFont="1" applyAlignment="1">
      <alignment horizontal="center" wrapText="1"/>
    </xf>
    <xf numFmtId="0" fontId="12" fillId="0" borderId="0" xfId="0" applyFont="1" applyAlignment="1">
      <alignment horizontal="center" wrapText="1"/>
    </xf>
    <xf numFmtId="0" fontId="12" fillId="0" borderId="0" xfId="0" applyFont="1" applyAlignment="1">
      <alignment horizontal="center" vertical="top" wrapText="1"/>
    </xf>
    <xf numFmtId="49" fontId="6" fillId="0" borderId="0" xfId="2" applyNumberFormat="1" applyFont="1" applyBorder="1" applyAlignment="1">
      <alignment horizontal="center" vertical="center"/>
    </xf>
    <xf numFmtId="49" fontId="6" fillId="0" borderId="54" xfId="2" applyNumberFormat="1" applyFont="1" applyBorder="1" applyAlignment="1">
      <alignment horizontal="center" vertical="center"/>
    </xf>
    <xf numFmtId="49" fontId="6" fillId="0" borderId="27" xfId="2" applyNumberFormat="1" applyFont="1" applyBorder="1" applyAlignment="1">
      <alignment horizontal="center" vertical="center"/>
    </xf>
    <xf numFmtId="49" fontId="6" fillId="0" borderId="55" xfId="2" applyNumberFormat="1" applyFont="1" applyBorder="1" applyAlignment="1">
      <alignment horizontal="center" vertical="center"/>
    </xf>
    <xf numFmtId="0" fontId="9" fillId="5" borderId="33" xfId="2" applyFont="1" applyFill="1" applyBorder="1" applyAlignment="1">
      <alignment horizontal="center" wrapText="1"/>
    </xf>
    <xf numFmtId="0" fontId="9" fillId="5" borderId="26" xfId="2" applyFont="1" applyFill="1" applyBorder="1" applyAlignment="1">
      <alignment horizontal="center" wrapText="1"/>
    </xf>
    <xf numFmtId="0" fontId="9" fillId="5" borderId="34" xfId="2" applyFont="1" applyFill="1" applyBorder="1" applyAlignment="1">
      <alignment horizontal="center" wrapText="1"/>
    </xf>
    <xf numFmtId="0" fontId="9" fillId="5" borderId="37" xfId="2" applyFont="1" applyFill="1" applyBorder="1" applyAlignment="1">
      <alignment horizontal="center" wrapText="1"/>
    </xf>
    <xf numFmtId="0" fontId="9" fillId="5" borderId="25" xfId="2" applyFont="1" applyFill="1" applyBorder="1" applyAlignment="1">
      <alignment horizontal="center" wrapText="1"/>
    </xf>
    <xf numFmtId="0" fontId="9" fillId="5" borderId="38" xfId="2" applyFont="1" applyFill="1" applyBorder="1" applyAlignment="1">
      <alignment horizontal="center" wrapText="1"/>
    </xf>
    <xf numFmtId="49" fontId="6" fillId="0" borderId="26" xfId="2" applyNumberFormat="1" applyFont="1" applyBorder="1" applyAlignment="1">
      <alignment horizontal="center" vertical="center"/>
    </xf>
    <xf numFmtId="49" fontId="6" fillId="0" borderId="60" xfId="2" applyNumberFormat="1" applyFont="1" applyBorder="1" applyAlignment="1">
      <alignment horizontal="center" vertical="center"/>
    </xf>
    <xf numFmtId="49" fontId="6" fillId="0" borderId="39" xfId="2" applyNumberFormat="1" applyFont="1" applyBorder="1" applyAlignment="1">
      <alignment horizontal="center" vertical="center"/>
    </xf>
    <xf numFmtId="0" fontId="9" fillId="5" borderId="33" xfId="2" applyFont="1" applyFill="1" applyBorder="1" applyAlignment="1">
      <alignment wrapText="1"/>
    </xf>
    <xf numFmtId="0" fontId="9" fillId="5" borderId="26" xfId="2" applyFont="1" applyFill="1" applyBorder="1" applyAlignment="1">
      <alignment wrapText="1"/>
    </xf>
    <xf numFmtId="0" fontId="9" fillId="5" borderId="34" xfId="2" applyFont="1" applyFill="1" applyBorder="1" applyAlignment="1">
      <alignment wrapText="1"/>
    </xf>
    <xf numFmtId="0" fontId="9" fillId="5" borderId="37" xfId="2" applyFont="1" applyFill="1" applyBorder="1" applyAlignment="1">
      <alignment wrapText="1"/>
    </xf>
    <xf numFmtId="0" fontId="9" fillId="5" borderId="25" xfId="2" applyFont="1" applyFill="1" applyBorder="1" applyAlignment="1">
      <alignment wrapText="1"/>
    </xf>
    <xf numFmtId="0" fontId="9" fillId="5" borderId="38" xfId="2" applyFont="1" applyFill="1" applyBorder="1" applyAlignment="1">
      <alignment wrapText="1"/>
    </xf>
    <xf numFmtId="0" fontId="2" fillId="0" borderId="8" xfId="0" applyFont="1" applyBorder="1" applyAlignment="1">
      <alignment horizontal="left"/>
    </xf>
    <xf numFmtId="0" fontId="0" fillId="0" borderId="26" xfId="0" quotePrefix="1" applyBorder="1" applyAlignment="1">
      <alignment horizontal="center"/>
    </xf>
    <xf numFmtId="0" fontId="2" fillId="5" borderId="39" xfId="0" applyFont="1" applyFill="1" applyBorder="1" applyAlignment="1">
      <alignment horizontal="left"/>
    </xf>
    <xf numFmtId="0" fontId="2" fillId="0" borderId="2" xfId="0" quotePrefix="1" applyFont="1" applyBorder="1" applyAlignment="1">
      <alignment horizontal="center"/>
    </xf>
    <xf numFmtId="0" fontId="2" fillId="0" borderId="2" xfId="0" applyFont="1" applyBorder="1" applyAlignment="1">
      <alignment horizontal="center"/>
    </xf>
    <xf numFmtId="0" fontId="2" fillId="0" borderId="8" xfId="0" applyFont="1" applyBorder="1" applyAlignment="1">
      <alignment horizontal="center"/>
    </xf>
    <xf numFmtId="0" fontId="12" fillId="0" borderId="0" xfId="0" applyFont="1" applyAlignment="1">
      <alignment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41" fillId="5" borderId="5" xfId="0" applyFont="1" applyFill="1" applyBorder="1" applyAlignment="1">
      <alignment horizontal="left" wrapText="1"/>
    </xf>
    <xf numFmtId="0" fontId="41" fillId="5" borderId="0" xfId="0" applyFont="1" applyFill="1" applyBorder="1" applyAlignment="1">
      <alignment horizontal="left" wrapText="1"/>
    </xf>
    <xf numFmtId="0" fontId="0" fillId="0" borderId="5" xfId="0" quotePrefix="1" applyBorder="1" applyAlignment="1">
      <alignment horizontal="center"/>
    </xf>
    <xf numFmtId="0" fontId="0" fillId="0" borderId="5" xfId="0" applyBorder="1" applyAlignment="1">
      <alignment horizontal="center"/>
    </xf>
    <xf numFmtId="0" fontId="0" fillId="0" borderId="27" xfId="0" quotePrefix="1" applyBorder="1" applyAlignment="1">
      <alignment horizontal="center"/>
    </xf>
    <xf numFmtId="0" fontId="0" fillId="0" borderId="27" xfId="0" applyBorder="1" applyAlignment="1">
      <alignment horizontal="center"/>
    </xf>
    <xf numFmtId="49" fontId="41" fillId="2" borderId="0" xfId="0" applyNumberFormat="1" applyFont="1" applyFill="1" applyAlignment="1">
      <alignment horizontal="left" vertical="center"/>
    </xf>
    <xf numFmtId="0" fontId="9" fillId="5" borderId="5" xfId="2" applyFont="1" applyFill="1" applyBorder="1" applyAlignment="1">
      <alignment wrapText="1"/>
    </xf>
    <xf numFmtId="49" fontId="0" fillId="0" borderId="0" xfId="0" applyNumberFormat="1" applyBorder="1" applyAlignment="1">
      <alignment horizontal="center" vertical="top"/>
    </xf>
    <xf numFmtId="49" fontId="36" fillId="0" borderId="27" xfId="0" applyNumberFormat="1" applyFont="1" applyBorder="1" applyAlignment="1">
      <alignment horizontal="center" vertical="top"/>
    </xf>
    <xf numFmtId="49" fontId="25" fillId="0" borderId="29" xfId="0" applyNumberFormat="1" applyFont="1" applyBorder="1" applyAlignment="1">
      <alignment horizontal="left" vertical="top"/>
    </xf>
    <xf numFmtId="165" fontId="33" fillId="3" borderId="16" xfId="0" applyNumberFormat="1" applyFont="1" applyFill="1" applyBorder="1" applyAlignment="1">
      <alignment horizontal="right" indent="1"/>
    </xf>
    <xf numFmtId="0" fontId="33" fillId="3" borderId="16" xfId="0" applyFont="1" applyFill="1" applyBorder="1"/>
  </cellXfs>
  <cellStyles count="8">
    <cellStyle name="Navadno" xfId="0" builtinId="0"/>
    <cellStyle name="Navadno 2" xfId="2" xr:uid="{00000000-0005-0000-0000-000001000000}"/>
    <cellStyle name="Navadno 2 2" xfId="1" xr:uid="{00000000-0005-0000-0000-000002000000}"/>
    <cellStyle name="Navadno 4" xfId="3" xr:uid="{00000000-0005-0000-0000-000003000000}"/>
    <cellStyle name="Navadno 6" xfId="5" xr:uid="{00000000-0005-0000-0000-000004000000}"/>
    <cellStyle name="Navadno_Popis_LENA_LEVEC_PGD" xfId="7" xr:uid="{00000000-0005-0000-0000-000005000000}"/>
    <cellStyle name="Navadno_Prazen popis1" xfId="4" xr:uid="{00000000-0005-0000-0000-000006000000}"/>
    <cellStyle name="Navadno_TUS_Planet popis" xfId="6" xr:uid="{00000000-0005-0000-0000-000007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
  <sheetViews>
    <sheetView zoomScale="110" zoomScaleNormal="110" workbookViewId="0">
      <selection activeCell="H8" sqref="H8"/>
    </sheetView>
  </sheetViews>
  <sheetFormatPr defaultRowHeight="14.4" x14ac:dyDescent="0.3"/>
  <sheetData>
    <row r="1" spans="1:8" x14ac:dyDescent="0.3">
      <c r="A1" s="556" t="s">
        <v>588</v>
      </c>
      <c r="B1" s="5"/>
      <c r="C1" s="5"/>
      <c r="D1" s="5"/>
      <c r="E1" s="5"/>
      <c r="F1" s="5"/>
      <c r="G1" s="5"/>
      <c r="H1" s="557"/>
    </row>
    <row r="2" spans="1:8" x14ac:dyDescent="0.3">
      <c r="A2" s="558" t="s">
        <v>589</v>
      </c>
      <c r="B2" s="5"/>
      <c r="C2" s="5"/>
      <c r="D2" s="5"/>
      <c r="E2" s="5"/>
      <c r="F2" s="5"/>
      <c r="G2" s="5"/>
      <c r="H2" s="557"/>
    </row>
    <row r="3" spans="1:8" ht="24" customHeight="1" x14ac:dyDescent="0.3">
      <c r="A3" s="559" t="s">
        <v>590</v>
      </c>
      <c r="B3" s="5"/>
      <c r="C3" s="5"/>
      <c r="D3" s="5"/>
      <c r="E3" s="5"/>
      <c r="F3" s="5"/>
      <c r="G3" s="5"/>
      <c r="H3" s="557"/>
    </row>
    <row r="4" spans="1:8" ht="24" customHeight="1" x14ac:dyDescent="0.3">
      <c r="A4" s="559" t="s">
        <v>591</v>
      </c>
      <c r="B4" s="5"/>
      <c r="C4" s="5"/>
      <c r="D4" s="5"/>
      <c r="E4" s="5"/>
      <c r="F4" s="5"/>
      <c r="G4" s="5"/>
      <c r="H4" s="557"/>
    </row>
    <row r="5" spans="1:8" ht="24" customHeight="1" x14ac:dyDescent="0.3">
      <c r="A5" s="559" t="s">
        <v>592</v>
      </c>
      <c r="B5" s="5"/>
      <c r="C5" s="5"/>
      <c r="D5" s="5"/>
      <c r="E5" s="5"/>
      <c r="F5" s="5"/>
      <c r="G5" s="5"/>
      <c r="H5" s="557"/>
    </row>
    <row r="6" spans="1:8" ht="24" customHeight="1" x14ac:dyDescent="0.3">
      <c r="A6" s="559" t="s">
        <v>694</v>
      </c>
      <c r="B6" s="5"/>
      <c r="C6" s="5"/>
      <c r="D6" s="5"/>
      <c r="E6" s="5"/>
      <c r="F6" s="5"/>
      <c r="G6" s="5"/>
      <c r="H6" s="557"/>
    </row>
    <row r="7" spans="1:8" ht="24" customHeight="1" x14ac:dyDescent="0.3">
      <c r="A7" s="560" t="s">
        <v>593</v>
      </c>
      <c r="B7" s="560"/>
      <c r="C7" s="560"/>
      <c r="D7" s="5"/>
      <c r="E7" s="5"/>
      <c r="F7" s="5"/>
      <c r="G7" s="5"/>
      <c r="H7" s="557"/>
    </row>
    <row r="8" spans="1:8" ht="24" customHeight="1" x14ac:dyDescent="0.3">
      <c r="A8" s="560" t="s">
        <v>594</v>
      </c>
      <c r="B8" s="561"/>
      <c r="C8" s="561"/>
      <c r="D8" s="5"/>
      <c r="E8" s="5"/>
      <c r="F8" s="5"/>
      <c r="G8" s="5"/>
      <c r="H8" s="557"/>
    </row>
    <row r="9" spans="1:8" ht="24" customHeight="1" x14ac:dyDescent="0.3">
      <c r="A9" s="559" t="s">
        <v>595</v>
      </c>
      <c r="B9" s="559"/>
      <c r="C9" s="561"/>
      <c r="D9" s="5"/>
      <c r="E9" s="5"/>
      <c r="F9" s="5"/>
      <c r="G9" s="5"/>
      <c r="H9" s="557"/>
    </row>
    <row r="10" spans="1:8" ht="24" customHeight="1" x14ac:dyDescent="0.3">
      <c r="A10" s="560" t="s">
        <v>596</v>
      </c>
      <c r="B10" s="561"/>
      <c r="C10" s="561"/>
      <c r="D10" s="5"/>
      <c r="E10" s="5"/>
      <c r="F10" s="5"/>
      <c r="G10" s="5"/>
      <c r="H10" s="557"/>
    </row>
    <row r="11" spans="1:8" ht="44.25" customHeight="1" x14ac:dyDescent="0.3">
      <c r="A11" s="799" t="s">
        <v>597</v>
      </c>
      <c r="B11" s="799"/>
      <c r="C11" s="799"/>
      <c r="D11" s="799"/>
      <c r="E11" s="799"/>
      <c r="F11" s="5"/>
      <c r="G11" s="5"/>
      <c r="H11" s="557"/>
    </row>
    <row r="12" spans="1:8" ht="24" customHeight="1" x14ac:dyDescent="0.3">
      <c r="A12" s="560" t="s">
        <v>598</v>
      </c>
      <c r="B12" s="561"/>
      <c r="C12" s="561"/>
      <c r="D12" s="5"/>
      <c r="E12" s="5"/>
      <c r="F12" s="5"/>
      <c r="G12" s="5"/>
      <c r="H12" s="557"/>
    </row>
    <row r="13" spans="1:8" ht="24" customHeight="1" x14ac:dyDescent="0.3">
      <c r="A13" s="559" t="s">
        <v>619</v>
      </c>
      <c r="B13" s="561"/>
      <c r="C13" s="561"/>
      <c r="D13" s="5"/>
      <c r="E13" s="5"/>
      <c r="F13" s="5"/>
      <c r="G13" s="5"/>
      <c r="H13" s="557"/>
    </row>
    <row r="14" spans="1:8" ht="24" customHeight="1" x14ac:dyDescent="0.3">
      <c r="A14" s="559" t="s">
        <v>599</v>
      </c>
      <c r="B14" s="561"/>
      <c r="C14" s="561"/>
      <c r="D14" s="5"/>
      <c r="E14" s="5"/>
      <c r="F14" s="5"/>
      <c r="G14" s="5"/>
      <c r="H14" s="557"/>
    </row>
    <row r="15" spans="1:8" ht="30" customHeight="1" x14ac:dyDescent="0.3">
      <c r="A15" s="5" t="s">
        <v>600</v>
      </c>
      <c r="B15" s="5"/>
      <c r="C15" s="5"/>
      <c r="D15" s="5"/>
      <c r="E15" s="5"/>
      <c r="F15" s="5"/>
      <c r="G15" s="5"/>
      <c r="H15" s="557"/>
    </row>
    <row r="16" spans="1:8" ht="30" customHeight="1" x14ac:dyDescent="0.3">
      <c r="A16" s="714" t="s">
        <v>620</v>
      </c>
      <c r="B16" s="5"/>
      <c r="C16" s="5"/>
      <c r="D16" s="5"/>
      <c r="E16" s="5"/>
      <c r="F16" s="5"/>
      <c r="G16" s="5"/>
      <c r="H16" s="557"/>
    </row>
    <row r="17" spans="1:8" ht="33.75" customHeight="1" x14ac:dyDescent="0.3">
      <c r="A17" s="562" t="s">
        <v>601</v>
      </c>
      <c r="B17" s="5"/>
      <c r="C17" s="5"/>
      <c r="D17" s="5"/>
      <c r="E17" s="5"/>
      <c r="F17" s="5"/>
      <c r="G17" s="5"/>
      <c r="H17" s="557"/>
    </row>
    <row r="18" spans="1:8" ht="24" customHeight="1" x14ac:dyDescent="0.3">
      <c r="A18" s="800" t="s">
        <v>602</v>
      </c>
      <c r="B18" s="800"/>
      <c r="C18" s="800"/>
      <c r="D18" s="800"/>
      <c r="E18" s="800"/>
      <c r="F18" s="800"/>
      <c r="G18" s="800"/>
      <c r="H18" s="557"/>
    </row>
    <row r="19" spans="1:8" ht="24" customHeight="1" x14ac:dyDescent="0.3">
      <c r="A19" s="800"/>
      <c r="B19" s="800"/>
      <c r="C19" s="800"/>
      <c r="D19" s="800"/>
      <c r="E19" s="800"/>
      <c r="F19" s="800"/>
      <c r="G19" s="800"/>
      <c r="H19" s="557"/>
    </row>
    <row r="20" spans="1:8" ht="24" customHeight="1" x14ac:dyDescent="0.3">
      <c r="A20" s="563" t="s">
        <v>603</v>
      </c>
      <c r="B20" s="564"/>
      <c r="C20" s="564"/>
      <c r="D20" s="564"/>
      <c r="E20" s="564"/>
      <c r="F20" s="564"/>
      <c r="G20" s="564"/>
      <c r="H20" s="557"/>
    </row>
    <row r="21" spans="1:8" ht="24" customHeight="1" x14ac:dyDescent="0.3">
      <c r="A21" s="565" t="s">
        <v>604</v>
      </c>
      <c r="B21" s="564"/>
      <c r="C21" s="564"/>
      <c r="D21" s="564"/>
      <c r="E21" s="564"/>
      <c r="F21" s="564"/>
      <c r="G21" s="564"/>
      <c r="H21" s="557"/>
    </row>
    <row r="22" spans="1:8" ht="75" customHeight="1" x14ac:dyDescent="0.3">
      <c r="A22" s="797" t="s">
        <v>605</v>
      </c>
      <c r="B22" s="798"/>
      <c r="C22" s="798"/>
      <c r="D22" s="798"/>
      <c r="E22" s="798"/>
      <c r="F22" s="798"/>
      <c r="G22" s="798"/>
      <c r="H22" s="557"/>
    </row>
    <row r="23" spans="1:8" x14ac:dyDescent="0.3">
      <c r="A23" s="566" t="s">
        <v>606</v>
      </c>
      <c r="B23" s="564"/>
      <c r="C23" s="564"/>
      <c r="D23" s="564"/>
      <c r="E23" s="564"/>
      <c r="F23" s="564"/>
      <c r="G23" s="564"/>
      <c r="H23" s="557"/>
    </row>
    <row r="24" spans="1:8" ht="45.75" customHeight="1" x14ac:dyDescent="0.3">
      <c r="A24" s="797" t="s">
        <v>607</v>
      </c>
      <c r="B24" s="798"/>
      <c r="C24" s="798"/>
      <c r="D24" s="798"/>
      <c r="E24" s="798"/>
      <c r="F24" s="798"/>
      <c r="G24" s="798"/>
      <c r="H24" s="557"/>
    </row>
    <row r="25" spans="1:8" ht="105.75" customHeight="1" x14ac:dyDescent="0.3">
      <c r="A25" s="797" t="s">
        <v>608</v>
      </c>
      <c r="B25" s="798"/>
      <c r="C25" s="798"/>
      <c r="D25" s="798"/>
      <c r="E25" s="798"/>
      <c r="F25" s="798"/>
      <c r="G25" s="798"/>
      <c r="H25" s="557"/>
    </row>
    <row r="26" spans="1:8" ht="37.5" customHeight="1" x14ac:dyDescent="0.3">
      <c r="A26" s="797" t="s">
        <v>609</v>
      </c>
      <c r="B26" s="798"/>
      <c r="C26" s="798"/>
      <c r="D26" s="798"/>
      <c r="E26" s="798"/>
      <c r="F26" s="798"/>
      <c r="G26" s="798"/>
      <c r="H26" s="557"/>
    </row>
    <row r="27" spans="1:8" x14ac:dyDescent="0.3">
      <c r="A27" s="5"/>
      <c r="B27" s="5"/>
      <c r="C27" s="5"/>
      <c r="D27" s="5"/>
      <c r="E27" s="5"/>
      <c r="F27" s="5"/>
      <c r="G27" s="5"/>
      <c r="H27" s="557"/>
    </row>
    <row r="28" spans="1:8" ht="21.75" customHeight="1" x14ac:dyDescent="0.3">
      <c r="A28" s="566" t="s">
        <v>610</v>
      </c>
      <c r="B28" s="5"/>
      <c r="C28" s="5"/>
      <c r="D28" s="5"/>
      <c r="E28" s="5"/>
      <c r="F28" s="5"/>
      <c r="G28" s="5"/>
      <c r="H28" s="557"/>
    </row>
    <row r="29" spans="1:8" ht="30" customHeight="1" x14ac:dyDescent="0.3">
      <c r="A29" s="797" t="s">
        <v>611</v>
      </c>
      <c r="B29" s="801"/>
      <c r="C29" s="801"/>
      <c r="D29" s="801"/>
      <c r="E29" s="801"/>
      <c r="F29" s="801"/>
      <c r="G29" s="801"/>
      <c r="H29" s="557"/>
    </row>
    <row r="30" spans="1:8" ht="30" customHeight="1" x14ac:dyDescent="0.3">
      <c r="A30" s="802" t="s">
        <v>612</v>
      </c>
      <c r="B30" s="798"/>
      <c r="C30" s="798"/>
      <c r="D30" s="798"/>
      <c r="E30" s="798"/>
      <c r="F30" s="798"/>
      <c r="G30" s="798"/>
      <c r="H30" s="557"/>
    </row>
    <row r="31" spans="1:8" x14ac:dyDescent="0.3">
      <c r="A31" s="5"/>
      <c r="B31" s="5"/>
      <c r="C31" s="5"/>
      <c r="D31" s="5"/>
      <c r="E31" s="5"/>
      <c r="F31" s="5"/>
      <c r="G31" s="5"/>
      <c r="H31" s="557"/>
    </row>
    <row r="32" spans="1:8" x14ac:dyDescent="0.3">
      <c r="A32" s="558" t="s">
        <v>613</v>
      </c>
      <c r="B32" s="5"/>
      <c r="C32" s="5"/>
      <c r="D32" s="5"/>
      <c r="E32" s="5"/>
      <c r="F32" s="5"/>
      <c r="G32" s="5"/>
      <c r="H32" s="557"/>
    </row>
    <row r="33" spans="1:8" ht="38.25" customHeight="1" x14ac:dyDescent="0.3">
      <c r="A33" s="803" t="s">
        <v>614</v>
      </c>
      <c r="B33" s="801"/>
      <c r="C33" s="801"/>
      <c r="D33" s="801"/>
      <c r="E33" s="801"/>
      <c r="F33" s="801"/>
      <c r="G33" s="801"/>
      <c r="H33" s="557"/>
    </row>
    <row r="34" spans="1:8" ht="38.25" customHeight="1" x14ac:dyDescent="0.3">
      <c r="A34" s="803" t="s">
        <v>615</v>
      </c>
      <c r="B34" s="801"/>
      <c r="C34" s="801"/>
      <c r="D34" s="801"/>
      <c r="E34" s="801"/>
      <c r="F34" s="801"/>
      <c r="G34" s="801"/>
      <c r="H34" s="557"/>
    </row>
    <row r="35" spans="1:8" ht="42.75" customHeight="1" x14ac:dyDescent="0.3">
      <c r="A35" s="801" t="s">
        <v>616</v>
      </c>
      <c r="B35" s="801"/>
      <c r="C35" s="801"/>
      <c r="D35" s="801"/>
      <c r="E35" s="801"/>
      <c r="F35" s="801"/>
      <c r="G35" s="801"/>
      <c r="H35" s="557"/>
    </row>
    <row r="36" spans="1:8" ht="63.75" customHeight="1" x14ac:dyDescent="0.3">
      <c r="A36" s="801" t="s">
        <v>617</v>
      </c>
      <c r="B36" s="801"/>
      <c r="C36" s="801"/>
      <c r="D36" s="801"/>
      <c r="E36" s="801"/>
      <c r="F36" s="801"/>
      <c r="G36" s="801"/>
      <c r="H36" s="557"/>
    </row>
    <row r="37" spans="1:8" ht="54" customHeight="1" x14ac:dyDescent="0.3">
      <c r="A37" s="801" t="s">
        <v>618</v>
      </c>
      <c r="B37" s="801"/>
      <c r="C37" s="801"/>
      <c r="D37" s="801"/>
      <c r="E37" s="801"/>
      <c r="F37" s="801"/>
      <c r="G37" s="801"/>
      <c r="H37" s="557"/>
    </row>
  </sheetData>
  <mergeCells count="13">
    <mergeCell ref="A37:G37"/>
    <mergeCell ref="A29:G29"/>
    <mergeCell ref="A30:G30"/>
    <mergeCell ref="A33:G33"/>
    <mergeCell ref="A34:G34"/>
    <mergeCell ref="A35:G35"/>
    <mergeCell ref="A36:G36"/>
    <mergeCell ref="A26:G26"/>
    <mergeCell ref="A11:E11"/>
    <mergeCell ref="A18:G19"/>
    <mergeCell ref="A22:G22"/>
    <mergeCell ref="A24:G24"/>
    <mergeCell ref="A25:G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97"/>
  <sheetViews>
    <sheetView zoomScaleNormal="100" workbookViewId="0">
      <selection activeCell="G71" sqref="G71"/>
    </sheetView>
  </sheetViews>
  <sheetFormatPr defaultRowHeight="14.4" x14ac:dyDescent="0.3"/>
  <cols>
    <col min="2" max="2" width="4.6640625" style="133" customWidth="1"/>
    <col min="3" max="3" width="7.5546875" style="133" customWidth="1"/>
    <col min="4" max="4" width="25.109375" customWidth="1"/>
    <col min="5" max="5" width="6.109375" style="133" customWidth="1"/>
    <col min="6" max="6" width="9.88671875" customWidth="1"/>
    <col min="7" max="7" width="13.33203125" customWidth="1"/>
    <col min="8" max="8" width="17.6640625" customWidth="1"/>
  </cols>
  <sheetData>
    <row r="1" spans="2:9" x14ac:dyDescent="0.3">
      <c r="B1" s="862" t="s">
        <v>657</v>
      </c>
      <c r="C1" s="862"/>
      <c r="D1" s="862"/>
      <c r="E1" s="862"/>
      <c r="F1" s="862"/>
      <c r="G1" s="862"/>
      <c r="H1" s="862"/>
    </row>
    <row r="3" spans="2:9" x14ac:dyDescent="0.3">
      <c r="B3" s="733" t="s">
        <v>209</v>
      </c>
      <c r="C3" s="733" t="s">
        <v>210</v>
      </c>
      <c r="D3" s="733" t="s">
        <v>211</v>
      </c>
      <c r="E3" s="733" t="s">
        <v>212</v>
      </c>
      <c r="F3" s="733" t="s">
        <v>213</v>
      </c>
      <c r="G3" s="733" t="s">
        <v>654</v>
      </c>
      <c r="H3" s="733" t="s">
        <v>653</v>
      </c>
    </row>
    <row r="4" spans="2:9" ht="15" thickBot="1" x14ac:dyDescent="0.35">
      <c r="D4" s="243"/>
      <c r="E4" s="244"/>
      <c r="F4" s="245"/>
      <c r="G4" s="245"/>
      <c r="H4" s="245"/>
    </row>
    <row r="5" spans="2:9" s="94" customFormat="1" ht="16.2" thickBot="1" x14ac:dyDescent="0.35">
      <c r="B5" s="86"/>
      <c r="C5" s="87" t="s">
        <v>214</v>
      </c>
      <c r="D5" s="88" t="s">
        <v>215</v>
      </c>
      <c r="E5" s="89"/>
      <c r="F5" s="90"/>
      <c r="G5" s="91"/>
      <c r="H5" s="92"/>
      <c r="I5" s="93"/>
    </row>
    <row r="6" spans="2:9" s="94" customFormat="1" ht="15.6" x14ac:dyDescent="0.3">
      <c r="B6" s="95"/>
      <c r="C6" s="96"/>
      <c r="D6" s="97"/>
      <c r="E6" s="98"/>
      <c r="F6" s="99"/>
      <c r="G6" s="100"/>
      <c r="H6" s="99"/>
      <c r="I6" s="93"/>
    </row>
    <row r="7" spans="2:9" s="94" customFormat="1" ht="43.2" x14ac:dyDescent="0.3">
      <c r="B7" s="95" t="s">
        <v>1</v>
      </c>
      <c r="C7" s="101" t="s">
        <v>216</v>
      </c>
      <c r="D7" s="106" t="s">
        <v>656</v>
      </c>
      <c r="E7" s="103" t="s">
        <v>218</v>
      </c>
      <c r="F7" s="104">
        <v>1</v>
      </c>
      <c r="G7" s="105"/>
      <c r="H7" s="104">
        <f>F7*G7</f>
        <v>0</v>
      </c>
      <c r="I7" s="93"/>
    </row>
    <row r="8" spans="2:9" s="94" customFormat="1" ht="15.6" x14ac:dyDescent="0.3">
      <c r="B8" s="95"/>
      <c r="C8" s="96"/>
      <c r="D8" s="97"/>
      <c r="E8" s="98"/>
      <c r="F8" s="99"/>
      <c r="G8" s="100"/>
      <c r="H8" s="99"/>
      <c r="I8" s="93"/>
    </row>
    <row r="9" spans="2:9" s="94" customFormat="1" ht="43.2" x14ac:dyDescent="0.3">
      <c r="B9" s="95" t="s">
        <v>3</v>
      </c>
      <c r="C9" s="101" t="s">
        <v>219</v>
      </c>
      <c r="D9" s="106" t="s">
        <v>220</v>
      </c>
      <c r="E9" s="103" t="s">
        <v>21</v>
      </c>
      <c r="F9" s="104">
        <v>3</v>
      </c>
      <c r="G9" s="105"/>
      <c r="H9" s="104">
        <f>F9*G9</f>
        <v>0</v>
      </c>
      <c r="I9" s="93"/>
    </row>
    <row r="10" spans="2:9" s="94" customFormat="1" ht="15.6" x14ac:dyDescent="0.3">
      <c r="B10" s="95"/>
      <c r="C10" s="101"/>
      <c r="D10" s="107"/>
      <c r="E10" s="98"/>
      <c r="F10" s="99"/>
      <c r="G10" s="100"/>
      <c r="H10" s="99"/>
      <c r="I10" s="93"/>
    </row>
    <row r="11" spans="2:9" s="94" customFormat="1" ht="129.6" x14ac:dyDescent="0.3">
      <c r="B11" s="95" t="s">
        <v>182</v>
      </c>
      <c r="C11" s="101" t="s">
        <v>221</v>
      </c>
      <c r="D11" s="120" t="s">
        <v>222</v>
      </c>
      <c r="E11" s="103" t="s">
        <v>169</v>
      </c>
      <c r="F11" s="104">
        <v>15</v>
      </c>
      <c r="G11" s="105"/>
      <c r="H11" s="104">
        <f>F11*G11</f>
        <v>0</v>
      </c>
      <c r="I11" s="93"/>
    </row>
    <row r="12" spans="2:9" s="94" customFormat="1" ht="16.2" thickBot="1" x14ac:dyDescent="0.35">
      <c r="B12" s="95"/>
      <c r="C12" s="95"/>
      <c r="D12" s="109"/>
      <c r="E12" s="98"/>
      <c r="F12" s="99"/>
      <c r="G12" s="100"/>
      <c r="H12" s="99"/>
      <c r="I12" s="93"/>
    </row>
    <row r="13" spans="2:9" ht="15" thickBot="1" x14ac:dyDescent="0.35">
      <c r="B13" s="110"/>
      <c r="C13" s="111" t="s">
        <v>214</v>
      </c>
      <c r="D13" s="837" t="s">
        <v>223</v>
      </c>
      <c r="E13" s="837"/>
      <c r="F13" s="837"/>
      <c r="G13" s="837"/>
      <c r="H13" s="112">
        <f>SUM(H6:H12)</f>
        <v>0</v>
      </c>
    </row>
    <row r="14" spans="2:9" ht="15" thickBot="1" x14ac:dyDescent="0.35">
      <c r="B14" s="246"/>
      <c r="C14" s="247"/>
      <c r="D14" s="248"/>
      <c r="E14" s="244"/>
      <c r="F14" s="245"/>
      <c r="G14" s="249"/>
      <c r="H14" s="250"/>
    </row>
    <row r="15" spans="2:9" s="94" customFormat="1" ht="16.2" thickBot="1" x14ac:dyDescent="0.35">
      <c r="B15" s="86"/>
      <c r="C15" s="87" t="s">
        <v>224</v>
      </c>
      <c r="D15" s="88" t="s">
        <v>181</v>
      </c>
      <c r="E15" s="89"/>
      <c r="F15" s="90"/>
      <c r="G15" s="91"/>
      <c r="H15" s="92"/>
      <c r="I15" s="119"/>
    </row>
    <row r="16" spans="2:9" s="94" customFormat="1" ht="15.6" x14ac:dyDescent="0.3">
      <c r="B16" s="95"/>
      <c r="C16" s="95"/>
      <c r="D16" s="120"/>
      <c r="E16" s="103"/>
      <c r="F16" s="104"/>
      <c r="G16" s="105"/>
      <c r="H16" s="104"/>
      <c r="I16" s="93"/>
    </row>
    <row r="17" spans="2:9" s="94" customFormat="1" ht="117.75" customHeight="1" x14ac:dyDescent="0.3">
      <c r="B17" s="95" t="s">
        <v>1</v>
      </c>
      <c r="C17" s="121" t="s">
        <v>225</v>
      </c>
      <c r="D17" s="106" t="s">
        <v>226</v>
      </c>
      <c r="E17" s="103" t="s">
        <v>55</v>
      </c>
      <c r="F17" s="104">
        <v>5</v>
      </c>
      <c r="G17" s="105"/>
      <c r="H17" s="104">
        <f>F17*G17</f>
        <v>0</v>
      </c>
      <c r="I17" s="93"/>
    </row>
    <row r="18" spans="2:9" s="94" customFormat="1" ht="15.6" x14ac:dyDescent="0.3">
      <c r="B18" s="95"/>
      <c r="C18" s="95"/>
      <c r="D18" s="120"/>
      <c r="E18" s="103"/>
      <c r="F18" s="104"/>
      <c r="G18" s="105"/>
      <c r="H18" s="104"/>
      <c r="I18" s="93"/>
    </row>
    <row r="19" spans="2:9" s="94" customFormat="1" ht="86.4" x14ac:dyDescent="0.3">
      <c r="B19" s="95" t="s">
        <v>3</v>
      </c>
      <c r="C19" s="121" t="s">
        <v>227</v>
      </c>
      <c r="D19" s="106" t="s">
        <v>228</v>
      </c>
      <c r="E19" s="103" t="s">
        <v>55</v>
      </c>
      <c r="F19" s="104">
        <v>25</v>
      </c>
      <c r="G19" s="105"/>
      <c r="H19" s="104">
        <f>F19*G19</f>
        <v>0</v>
      </c>
      <c r="I19" s="93"/>
    </row>
    <row r="20" spans="2:9" s="94" customFormat="1" ht="15.6" x14ac:dyDescent="0.3">
      <c r="B20" s="95"/>
      <c r="C20" s="101"/>
      <c r="D20" s="122"/>
      <c r="E20" s="98"/>
      <c r="F20" s="123"/>
      <c r="G20" s="100"/>
      <c r="H20" s="99"/>
      <c r="I20" s="93"/>
    </row>
    <row r="21" spans="2:9" s="94" customFormat="1" ht="66" customHeight="1" x14ac:dyDescent="0.3">
      <c r="B21" s="95" t="s">
        <v>182</v>
      </c>
      <c r="C21" s="121" t="s">
        <v>682</v>
      </c>
      <c r="D21" s="106" t="s">
        <v>692</v>
      </c>
      <c r="E21" s="103" t="s">
        <v>55</v>
      </c>
      <c r="F21" s="104">
        <v>10</v>
      </c>
      <c r="G21" s="105"/>
      <c r="H21" s="104">
        <f>F21*G21</f>
        <v>0</v>
      </c>
      <c r="I21" s="93"/>
    </row>
    <row r="22" spans="2:9" s="94" customFormat="1" ht="15.6" x14ac:dyDescent="0.3">
      <c r="B22" s="95"/>
      <c r="C22" s="121"/>
      <c r="D22" s="106"/>
      <c r="E22" s="103"/>
      <c r="F22" s="104"/>
      <c r="G22" s="105"/>
      <c r="H22" s="104"/>
      <c r="I22" s="93"/>
    </row>
    <row r="23" spans="2:9" s="94" customFormat="1" ht="66" customHeight="1" x14ac:dyDescent="0.3">
      <c r="B23" s="95" t="s">
        <v>668</v>
      </c>
      <c r="C23" s="121" t="s">
        <v>688</v>
      </c>
      <c r="D23" s="106" t="s">
        <v>693</v>
      </c>
      <c r="E23" s="103" t="s">
        <v>55</v>
      </c>
      <c r="F23" s="104">
        <v>10</v>
      </c>
      <c r="G23" s="105"/>
      <c r="H23" s="104">
        <f>F23*G23</f>
        <v>0</v>
      </c>
      <c r="I23" s="93"/>
    </row>
    <row r="24" spans="2:9" s="94" customFormat="1" ht="15.6" x14ac:dyDescent="0.3">
      <c r="B24" s="95"/>
      <c r="C24" s="95"/>
      <c r="D24" s="124"/>
      <c r="E24" s="125"/>
      <c r="F24" s="126"/>
      <c r="G24" s="127"/>
      <c r="H24" s="128"/>
      <c r="I24" s="93"/>
    </row>
    <row r="25" spans="2:9" s="94" customFormat="1" ht="57.6" x14ac:dyDescent="0.3">
      <c r="B25" s="95" t="s">
        <v>669</v>
      </c>
      <c r="C25" s="101" t="s">
        <v>216</v>
      </c>
      <c r="D25" s="106" t="s">
        <v>230</v>
      </c>
      <c r="E25" s="103" t="s">
        <v>55</v>
      </c>
      <c r="F25" s="104">
        <v>10</v>
      </c>
      <c r="G25" s="105"/>
      <c r="H25" s="104">
        <f>F25*G25</f>
        <v>0</v>
      </c>
      <c r="I25" s="133"/>
    </row>
    <row r="26" spans="2:9" x14ac:dyDescent="0.3">
      <c r="B26" s="95"/>
      <c r="C26" s="101"/>
      <c r="D26" s="106"/>
      <c r="E26" s="103"/>
      <c r="F26" s="104"/>
      <c r="G26" s="105"/>
      <c r="H26" s="104"/>
    </row>
    <row r="27" spans="2:9" ht="115.2" x14ac:dyDescent="0.3">
      <c r="B27" s="95" t="s">
        <v>670</v>
      </c>
      <c r="C27" s="101" t="s">
        <v>216</v>
      </c>
      <c r="D27" s="106" t="s">
        <v>232</v>
      </c>
      <c r="E27" s="103" t="s">
        <v>55</v>
      </c>
      <c r="F27" s="104">
        <f>F25</f>
        <v>10</v>
      </c>
      <c r="G27" s="105"/>
      <c r="H27" s="104">
        <f>F27*G27</f>
        <v>0</v>
      </c>
      <c r="I27" s="133"/>
    </row>
    <row r="28" spans="2:9" x14ac:dyDescent="0.3">
      <c r="B28" s="95"/>
      <c r="C28" s="101"/>
      <c r="D28" s="106"/>
      <c r="E28" s="103"/>
      <c r="F28" s="104"/>
      <c r="G28" s="105"/>
      <c r="H28" s="104"/>
    </row>
    <row r="29" spans="2:9" ht="54.75" customHeight="1" x14ac:dyDescent="0.3">
      <c r="B29" s="95" t="s">
        <v>671</v>
      </c>
      <c r="C29" s="101" t="s">
        <v>216</v>
      </c>
      <c r="D29" s="106" t="s">
        <v>233</v>
      </c>
      <c r="E29" s="103" t="s">
        <v>55</v>
      </c>
      <c r="F29" s="104">
        <f>F19+F21-F25</f>
        <v>25</v>
      </c>
      <c r="G29" s="105"/>
      <c r="H29" s="104">
        <f>F29*G29</f>
        <v>0</v>
      </c>
      <c r="I29" s="133"/>
    </row>
    <row r="30" spans="2:9" x14ac:dyDescent="0.3">
      <c r="B30" s="95"/>
      <c r="C30" s="101"/>
      <c r="D30" s="106"/>
      <c r="E30" s="103"/>
      <c r="F30" s="104"/>
      <c r="G30" s="105"/>
      <c r="H30" s="104"/>
    </row>
    <row r="31" spans="2:9" ht="57.6" x14ac:dyDescent="0.3">
      <c r="B31" s="95" t="s">
        <v>672</v>
      </c>
      <c r="C31" s="121" t="s">
        <v>234</v>
      </c>
      <c r="D31" s="120" t="s">
        <v>235</v>
      </c>
      <c r="E31" s="103" t="s">
        <v>28</v>
      </c>
      <c r="F31" s="104">
        <v>14</v>
      </c>
      <c r="G31" s="105"/>
      <c r="H31" s="104">
        <f>F31*G31</f>
        <v>0</v>
      </c>
    </row>
    <row r="32" spans="2:9" x14ac:dyDescent="0.3">
      <c r="B32" s="95"/>
      <c r="C32" s="121"/>
      <c r="D32" s="120"/>
      <c r="E32" s="103"/>
      <c r="F32" s="104"/>
      <c r="G32" s="105"/>
      <c r="H32" s="104"/>
    </row>
    <row r="33" spans="2:9" ht="39.75" customHeight="1" x14ac:dyDescent="0.3">
      <c r="B33" s="95" t="s">
        <v>673</v>
      </c>
      <c r="C33" s="101" t="s">
        <v>216</v>
      </c>
      <c r="D33" s="120" t="s">
        <v>236</v>
      </c>
      <c r="E33" s="103" t="s">
        <v>28</v>
      </c>
      <c r="F33" s="104">
        <v>25</v>
      </c>
      <c r="G33" s="105"/>
      <c r="H33" s="104">
        <f>F33*G33</f>
        <v>0</v>
      </c>
    </row>
    <row r="34" spans="2:9" x14ac:dyDescent="0.3">
      <c r="B34" s="95"/>
      <c r="C34" s="101"/>
      <c r="D34" s="120"/>
      <c r="E34" s="103"/>
      <c r="F34" s="104"/>
      <c r="G34" s="105"/>
      <c r="H34" s="104"/>
    </row>
    <row r="35" spans="2:9" ht="43.2" x14ac:dyDescent="0.3">
      <c r="B35" s="95" t="s">
        <v>674</v>
      </c>
      <c r="C35" s="101" t="s">
        <v>75</v>
      </c>
      <c r="D35" s="120" t="s">
        <v>237</v>
      </c>
      <c r="E35" s="103" t="s">
        <v>28</v>
      </c>
      <c r="F35" s="104">
        <f>F33</f>
        <v>25</v>
      </c>
      <c r="G35" s="105"/>
      <c r="H35" s="104">
        <f>F35*G35</f>
        <v>0</v>
      </c>
      <c r="I35" s="133"/>
    </row>
    <row r="36" spans="2:9" x14ac:dyDescent="0.3">
      <c r="B36" s="95"/>
      <c r="C36" s="101"/>
      <c r="D36" s="120"/>
      <c r="E36" s="103"/>
      <c r="F36" s="104"/>
      <c r="G36" s="105"/>
      <c r="H36" s="104"/>
    </row>
    <row r="37" spans="2:9" ht="28.8" x14ac:dyDescent="0.3">
      <c r="B37" s="95" t="s">
        <v>677</v>
      </c>
      <c r="C37" s="101" t="s">
        <v>78</v>
      </c>
      <c r="D37" s="120" t="s">
        <v>238</v>
      </c>
      <c r="E37" s="103" t="s">
        <v>28</v>
      </c>
      <c r="F37" s="104">
        <f>F35</f>
        <v>25</v>
      </c>
      <c r="G37" s="105"/>
      <c r="H37" s="104">
        <f>F37*G37</f>
        <v>0</v>
      </c>
      <c r="I37" s="133"/>
    </row>
    <row r="38" spans="2:9" ht="15" thickBot="1" x14ac:dyDescent="0.35">
      <c r="B38" s="95"/>
      <c r="C38" s="101"/>
      <c r="D38" s="120"/>
      <c r="E38" s="103"/>
      <c r="F38" s="104"/>
      <c r="G38" s="105"/>
      <c r="H38" s="104"/>
    </row>
    <row r="39" spans="2:9" ht="15" thickBot="1" x14ac:dyDescent="0.35">
      <c r="B39" s="134"/>
      <c r="C39" s="111" t="s">
        <v>224</v>
      </c>
      <c r="D39" s="135" t="s">
        <v>239</v>
      </c>
      <c r="E39" s="136"/>
      <c r="F39" s="137"/>
      <c r="G39" s="138"/>
      <c r="H39" s="112">
        <f>SUM(H16:H38)</f>
        <v>0</v>
      </c>
    </row>
    <row r="40" spans="2:9" ht="15" thickBot="1" x14ac:dyDescent="0.35">
      <c r="G40" s="140"/>
    </row>
    <row r="41" spans="2:9" ht="16.2" thickBot="1" x14ac:dyDescent="0.35">
      <c r="B41" s="86"/>
      <c r="C41" s="87" t="s">
        <v>240</v>
      </c>
      <c r="D41" s="88" t="s">
        <v>241</v>
      </c>
      <c r="E41" s="89"/>
      <c r="F41" s="90"/>
      <c r="G41" s="91"/>
      <c r="H41" s="92"/>
    </row>
    <row r="42" spans="2:9" x14ac:dyDescent="0.3">
      <c r="B42" s="95"/>
      <c r="C42" s="101"/>
      <c r="D42" s="120"/>
      <c r="E42" s="103"/>
      <c r="F42" s="104"/>
      <c r="G42" s="105"/>
      <c r="H42" s="104"/>
    </row>
    <row r="43" spans="2:9" ht="57.6" x14ac:dyDescent="0.3">
      <c r="B43" s="95" t="s">
        <v>1</v>
      </c>
      <c r="C43" s="101" t="s">
        <v>242</v>
      </c>
      <c r="D43" s="120" t="s">
        <v>243</v>
      </c>
      <c r="E43" s="103" t="s">
        <v>28</v>
      </c>
      <c r="F43" s="104">
        <v>17</v>
      </c>
      <c r="G43" s="105"/>
      <c r="H43" s="104">
        <f>F43*G43</f>
        <v>0</v>
      </c>
    </row>
    <row r="44" spans="2:9" x14ac:dyDescent="0.3">
      <c r="B44" s="95"/>
      <c r="C44" s="101"/>
      <c r="D44" s="106"/>
      <c r="E44" s="103"/>
      <c r="F44" s="104"/>
      <c r="G44" s="105"/>
      <c r="H44" s="104"/>
    </row>
    <row r="45" spans="2:9" ht="79.2" x14ac:dyDescent="0.3">
      <c r="B45" s="95" t="s">
        <v>3</v>
      </c>
      <c r="C45" s="121" t="s">
        <v>244</v>
      </c>
      <c r="D45" s="141" t="s">
        <v>245</v>
      </c>
      <c r="E45" s="103" t="s">
        <v>55</v>
      </c>
      <c r="F45" s="104">
        <v>6.5</v>
      </c>
      <c r="G45" s="105"/>
      <c r="H45" s="104">
        <f>F45*G45</f>
        <v>0</v>
      </c>
    </row>
    <row r="46" spans="2:9" x14ac:dyDescent="0.3">
      <c r="B46" s="142"/>
      <c r="C46" s="143"/>
      <c r="D46" s="120"/>
      <c r="E46" s="144"/>
      <c r="F46" s="99"/>
      <c r="G46" s="100"/>
      <c r="H46" s="99"/>
    </row>
    <row r="47" spans="2:9" ht="91.5" customHeight="1" x14ac:dyDescent="0.3">
      <c r="B47" s="142" t="s">
        <v>182</v>
      </c>
      <c r="C47" s="143" t="s">
        <v>216</v>
      </c>
      <c r="D47" s="106" t="s">
        <v>651</v>
      </c>
      <c r="E47" s="144" t="s">
        <v>55</v>
      </c>
      <c r="F47" s="104">
        <v>12</v>
      </c>
      <c r="G47" s="105"/>
      <c r="H47" s="104">
        <f>F47*G47</f>
        <v>0</v>
      </c>
    </row>
    <row r="48" spans="2:9" x14ac:dyDescent="0.3">
      <c r="B48" s="142"/>
      <c r="C48" s="143"/>
      <c r="D48" s="106"/>
      <c r="E48" s="144"/>
      <c r="F48" s="99"/>
      <c r="G48" s="100"/>
      <c r="H48" s="99"/>
    </row>
    <row r="49" spans="1:9" ht="72" x14ac:dyDescent="0.3">
      <c r="B49" s="142" t="s">
        <v>184</v>
      </c>
      <c r="C49" s="143" t="s">
        <v>216</v>
      </c>
      <c r="D49" s="106" t="s">
        <v>643</v>
      </c>
      <c r="E49" s="144" t="s">
        <v>169</v>
      </c>
      <c r="F49" s="104">
        <v>16</v>
      </c>
      <c r="G49" s="105"/>
      <c r="H49" s="104">
        <f>F49*G49</f>
        <v>0</v>
      </c>
    </row>
    <row r="50" spans="1:9" x14ac:dyDescent="0.3">
      <c r="B50" s="142"/>
      <c r="C50" s="143"/>
      <c r="D50" s="106"/>
      <c r="E50" s="144"/>
      <c r="F50" s="99"/>
      <c r="G50" s="100"/>
      <c r="H50" s="99"/>
    </row>
    <row r="51" spans="1:9" ht="43.2" x14ac:dyDescent="0.3">
      <c r="B51" s="142" t="s">
        <v>231</v>
      </c>
      <c r="C51" s="143" t="s">
        <v>248</v>
      </c>
      <c r="D51" s="106" t="s">
        <v>249</v>
      </c>
      <c r="E51" s="103" t="s">
        <v>28</v>
      </c>
      <c r="F51" s="104">
        <v>3</v>
      </c>
      <c r="G51" s="105"/>
      <c r="H51" s="104">
        <f>F51*G51</f>
        <v>0</v>
      </c>
    </row>
    <row r="52" spans="1:9" x14ac:dyDescent="0.3">
      <c r="B52" s="142"/>
      <c r="C52" s="143"/>
      <c r="D52" s="106"/>
      <c r="E52" s="144"/>
      <c r="F52" s="99"/>
      <c r="G52" s="100"/>
      <c r="H52" s="99"/>
    </row>
    <row r="53" spans="1:9" ht="43.2" x14ac:dyDescent="0.3">
      <c r="B53" s="142" t="s">
        <v>186</v>
      </c>
      <c r="C53" s="143" t="s">
        <v>250</v>
      </c>
      <c r="D53" s="106" t="s">
        <v>251</v>
      </c>
      <c r="E53" s="103" t="s">
        <v>28</v>
      </c>
      <c r="F53" s="104">
        <v>10</v>
      </c>
      <c r="G53" s="105"/>
      <c r="H53" s="104">
        <f>F53*G53</f>
        <v>0</v>
      </c>
    </row>
    <row r="54" spans="1:9" x14ac:dyDescent="0.3">
      <c r="B54" s="142"/>
      <c r="C54" s="143"/>
      <c r="D54" s="106"/>
      <c r="E54" s="144"/>
      <c r="F54" s="99"/>
      <c r="G54" s="100"/>
      <c r="H54" s="99"/>
    </row>
    <row r="55" spans="1:9" ht="72" x14ac:dyDescent="0.3">
      <c r="B55" s="142" t="s">
        <v>188</v>
      </c>
      <c r="C55" s="121" t="s">
        <v>252</v>
      </c>
      <c r="D55" s="106" t="s">
        <v>253</v>
      </c>
      <c r="E55" s="144" t="s">
        <v>55</v>
      </c>
      <c r="F55" s="104">
        <v>2.5</v>
      </c>
      <c r="G55" s="105"/>
      <c r="H55" s="104">
        <f>F55*G55</f>
        <v>0</v>
      </c>
    </row>
    <row r="56" spans="1:9" x14ac:dyDescent="0.3">
      <c r="B56" s="142"/>
      <c r="C56" s="143"/>
      <c r="D56" s="106"/>
      <c r="E56" s="144"/>
      <c r="F56" s="99"/>
      <c r="G56" s="100"/>
      <c r="H56" s="99"/>
    </row>
    <row r="57" spans="1:9" ht="86.4" x14ac:dyDescent="0.3">
      <c r="B57" s="142" t="s">
        <v>190</v>
      </c>
      <c r="C57" s="143" t="s">
        <v>254</v>
      </c>
      <c r="D57" s="120" t="s">
        <v>255</v>
      </c>
      <c r="E57" s="103" t="s">
        <v>256</v>
      </c>
      <c r="F57" s="104">
        <v>116.8</v>
      </c>
      <c r="G57" s="105"/>
      <c r="H57" s="104">
        <f>F57*G57</f>
        <v>0</v>
      </c>
    </row>
    <row r="58" spans="1:9" ht="15" thickBot="1" x14ac:dyDescent="0.35">
      <c r="B58" s="142"/>
      <c r="C58" s="143"/>
      <c r="D58" s="120"/>
      <c r="E58" s="144"/>
      <c r="F58" s="99"/>
      <c r="G58" s="100"/>
      <c r="H58" s="99"/>
    </row>
    <row r="59" spans="1:9" ht="15" thickBot="1" x14ac:dyDescent="0.35">
      <c r="A59" s="145"/>
      <c r="B59" s="134"/>
      <c r="C59" s="111" t="s">
        <v>240</v>
      </c>
      <c r="D59" s="715" t="s">
        <v>257</v>
      </c>
      <c r="E59" s="136"/>
      <c r="F59" s="137"/>
      <c r="G59" s="138"/>
      <c r="H59" s="112">
        <f>SUM(H42:H58)</f>
        <v>0</v>
      </c>
      <c r="I59" s="251"/>
    </row>
    <row r="60" spans="1:9" ht="15.75" customHeight="1" thickBot="1" x14ac:dyDescent="0.35">
      <c r="A60" s="145"/>
      <c r="B60" s="247"/>
      <c r="C60" s="247"/>
      <c r="D60" s="252"/>
      <c r="E60" s="253"/>
      <c r="F60" s="250"/>
      <c r="G60" s="254"/>
      <c r="H60" s="250"/>
    </row>
    <row r="61" spans="1:9" ht="15.75" customHeight="1" thickBot="1" x14ac:dyDescent="0.35">
      <c r="A61" s="145"/>
      <c r="B61" s="86"/>
      <c r="C61" s="87" t="s">
        <v>258</v>
      </c>
      <c r="D61" s="88" t="s">
        <v>185</v>
      </c>
      <c r="E61" s="89"/>
      <c r="F61" s="90"/>
      <c r="G61" s="91"/>
      <c r="H61" s="92"/>
    </row>
    <row r="62" spans="1:9" ht="15.75" customHeight="1" x14ac:dyDescent="0.3">
      <c r="A62" s="145"/>
      <c r="B62" s="95"/>
      <c r="C62" s="101"/>
      <c r="D62" s="106"/>
      <c r="E62" s="103"/>
      <c r="F62" s="104"/>
      <c r="G62" s="105"/>
      <c r="H62" s="104"/>
    </row>
    <row r="63" spans="1:9" ht="57.75" customHeight="1" x14ac:dyDescent="0.3">
      <c r="A63" s="145"/>
      <c r="B63" s="95" t="s">
        <v>1</v>
      </c>
      <c r="C63" s="101" t="s">
        <v>216</v>
      </c>
      <c r="D63" s="106" t="s">
        <v>259</v>
      </c>
      <c r="E63" s="103" t="s">
        <v>55</v>
      </c>
      <c r="F63" s="104">
        <v>12</v>
      </c>
      <c r="G63" s="105"/>
      <c r="H63" s="104">
        <f>F63*G63</f>
        <v>0</v>
      </c>
    </row>
    <row r="64" spans="1:9" x14ac:dyDescent="0.3">
      <c r="A64" s="145"/>
      <c r="B64" s="95"/>
      <c r="C64" s="101"/>
      <c r="D64" s="106"/>
      <c r="E64" s="103"/>
      <c r="F64" s="104"/>
      <c r="G64" s="105"/>
      <c r="H64" s="104"/>
    </row>
    <row r="65" spans="1:8" ht="72" x14ac:dyDescent="0.3">
      <c r="A65" s="145"/>
      <c r="B65" s="95" t="s">
        <v>3</v>
      </c>
      <c r="C65" s="101" t="s">
        <v>216</v>
      </c>
      <c r="D65" s="106" t="s">
        <v>260</v>
      </c>
      <c r="E65" s="103" t="s">
        <v>169</v>
      </c>
      <c r="F65" s="104">
        <v>16</v>
      </c>
      <c r="G65" s="105"/>
      <c r="H65" s="104">
        <f>G65*F65</f>
        <v>0</v>
      </c>
    </row>
    <row r="66" spans="1:8" x14ac:dyDescent="0.3">
      <c r="A66" s="145"/>
      <c r="B66" s="95"/>
      <c r="C66" s="101"/>
      <c r="D66" s="106"/>
      <c r="E66" s="103"/>
      <c r="F66" s="104"/>
      <c r="G66" s="105"/>
      <c r="H66" s="104"/>
    </row>
    <row r="67" spans="1:8" ht="86.4" x14ac:dyDescent="0.3">
      <c r="A67" s="145"/>
      <c r="B67" s="95" t="s">
        <v>182</v>
      </c>
      <c r="C67" s="101" t="s">
        <v>216</v>
      </c>
      <c r="D67" s="106" t="s">
        <v>261</v>
      </c>
      <c r="E67" s="103" t="s">
        <v>169</v>
      </c>
      <c r="F67" s="104">
        <v>6</v>
      </c>
      <c r="G67" s="105"/>
      <c r="H67" s="104">
        <f>G67*F67</f>
        <v>0</v>
      </c>
    </row>
    <row r="68" spans="1:8" x14ac:dyDescent="0.3">
      <c r="A68" s="145"/>
      <c r="B68" s="95"/>
      <c r="C68" s="101"/>
      <c r="D68" s="106"/>
      <c r="E68" s="103"/>
      <c r="F68" s="104"/>
      <c r="G68" s="105"/>
      <c r="H68" s="104"/>
    </row>
    <row r="69" spans="1:8" ht="72" x14ac:dyDescent="0.3">
      <c r="A69" s="145"/>
      <c r="B69" s="95" t="s">
        <v>184</v>
      </c>
      <c r="C69" s="101" t="s">
        <v>650</v>
      </c>
      <c r="D69" s="106" t="s">
        <v>655</v>
      </c>
      <c r="E69" s="103" t="s">
        <v>21</v>
      </c>
      <c r="F69" s="104">
        <v>1</v>
      </c>
      <c r="G69" s="105"/>
      <c r="H69" s="104">
        <f>G69*F69</f>
        <v>0</v>
      </c>
    </row>
    <row r="70" spans="1:8" x14ac:dyDescent="0.3">
      <c r="A70" s="145"/>
      <c r="B70" s="95"/>
      <c r="C70" s="101"/>
      <c r="D70" s="106"/>
      <c r="E70" s="103"/>
      <c r="F70" s="104"/>
      <c r="G70" s="105"/>
      <c r="H70" s="104"/>
    </row>
    <row r="71" spans="1:8" ht="57.6" x14ac:dyDescent="0.3">
      <c r="A71" s="145"/>
      <c r="B71" s="95" t="s">
        <v>231</v>
      </c>
      <c r="C71" s="101" t="s">
        <v>648</v>
      </c>
      <c r="D71" s="106" t="s">
        <v>647</v>
      </c>
      <c r="E71" s="103" t="s">
        <v>21</v>
      </c>
      <c r="F71" s="104">
        <v>1</v>
      </c>
      <c r="G71" s="105"/>
      <c r="H71" s="104">
        <f>G71*F71</f>
        <v>0</v>
      </c>
    </row>
    <row r="72" spans="1:8" ht="15" thickBot="1" x14ac:dyDescent="0.35">
      <c r="A72" s="145"/>
      <c r="B72" s="95"/>
      <c r="C72" s="101"/>
      <c r="D72" s="106"/>
      <c r="E72" s="103"/>
      <c r="F72" s="104"/>
      <c r="G72" s="105"/>
      <c r="H72" s="104"/>
    </row>
    <row r="73" spans="1:8" ht="12.75" customHeight="1" thickBot="1" x14ac:dyDescent="0.35">
      <c r="A73" s="145"/>
      <c r="B73" s="110"/>
      <c r="C73" s="111" t="s">
        <v>258</v>
      </c>
      <c r="D73" s="255" t="s">
        <v>266</v>
      </c>
      <c r="E73" s="152"/>
      <c r="F73" s="137"/>
      <c r="G73" s="138"/>
      <c r="H73" s="153">
        <f>SUM(H62:H72)</f>
        <v>0</v>
      </c>
    </row>
    <row r="74" spans="1:8" ht="15" thickBot="1" x14ac:dyDescent="0.35">
      <c r="A74" s="145"/>
      <c r="B74" s="258"/>
      <c r="C74" s="259"/>
      <c r="D74" s="145"/>
      <c r="E74" s="716"/>
      <c r="F74" s="145"/>
      <c r="G74" s="145"/>
      <c r="H74" s="250"/>
    </row>
    <row r="75" spans="1:8" ht="16.2" thickBot="1" x14ac:dyDescent="0.35">
      <c r="A75" s="145"/>
      <c r="B75" s="156"/>
      <c r="C75" s="157" t="s">
        <v>267</v>
      </c>
      <c r="D75" s="158" t="s">
        <v>189</v>
      </c>
      <c r="E75" s="89"/>
      <c r="F75" s="90"/>
      <c r="G75" s="91"/>
      <c r="H75" s="92"/>
    </row>
    <row r="76" spans="1:8" x14ac:dyDescent="0.3">
      <c r="A76" s="145"/>
      <c r="B76" s="159"/>
      <c r="C76" s="101"/>
      <c r="D76" s="106"/>
      <c r="E76" s="103"/>
      <c r="F76" s="104"/>
      <c r="G76" s="105"/>
      <c r="H76" s="104"/>
    </row>
    <row r="77" spans="1:8" ht="152.4" customHeight="1" x14ac:dyDescent="0.3">
      <c r="A77" s="145"/>
      <c r="B77" s="695" t="s">
        <v>3</v>
      </c>
      <c r="C77" s="696" t="s">
        <v>175</v>
      </c>
      <c r="D77" s="697" t="s">
        <v>636</v>
      </c>
      <c r="E77" s="706" t="s">
        <v>21</v>
      </c>
      <c r="F77" s="707">
        <v>1</v>
      </c>
      <c r="G77" s="708">
        <v>500</v>
      </c>
      <c r="H77" s="707">
        <f>F77*G77</f>
        <v>500</v>
      </c>
    </row>
    <row r="78" spans="1:8" ht="22.2" customHeight="1" x14ac:dyDescent="0.3">
      <c r="A78" s="145"/>
      <c r="B78" s="695"/>
      <c r="C78" s="702"/>
      <c r="D78" s="709"/>
      <c r="E78" s="706"/>
      <c r="F78" s="707"/>
      <c r="G78" s="708"/>
      <c r="H78" s="707"/>
    </row>
    <row r="79" spans="1:8" ht="132" x14ac:dyDescent="0.3">
      <c r="A79" s="145"/>
      <c r="B79" s="695" t="s">
        <v>182</v>
      </c>
      <c r="C79" s="696" t="s">
        <v>177</v>
      </c>
      <c r="D79" s="697" t="s">
        <v>628</v>
      </c>
      <c r="E79" s="706" t="s">
        <v>21</v>
      </c>
      <c r="F79" s="707">
        <v>1</v>
      </c>
      <c r="G79" s="708">
        <v>350</v>
      </c>
      <c r="H79" s="707">
        <f>F79*G79</f>
        <v>350</v>
      </c>
    </row>
    <row r="80" spans="1:8" ht="15" customHeight="1" x14ac:dyDescent="0.3">
      <c r="A80" s="145"/>
      <c r="B80" s="159"/>
      <c r="C80" s="106"/>
      <c r="D80" s="106"/>
      <c r="E80" s="103"/>
      <c r="F80" s="104"/>
      <c r="G80" s="105"/>
      <c r="H80" s="104"/>
    </row>
    <row r="81" spans="1:8" ht="43.2" x14ac:dyDescent="0.3">
      <c r="A81" s="145"/>
      <c r="B81" s="159" t="s">
        <v>184</v>
      </c>
      <c r="C81" s="101" t="s">
        <v>178</v>
      </c>
      <c r="D81" s="120" t="s">
        <v>268</v>
      </c>
      <c r="E81" s="103" t="s">
        <v>21</v>
      </c>
      <c r="F81" s="104">
        <v>1</v>
      </c>
      <c r="G81" s="105"/>
      <c r="H81" s="104">
        <f>F81*G81</f>
        <v>0</v>
      </c>
    </row>
    <row r="82" spans="1:8" x14ac:dyDescent="0.3">
      <c r="A82" s="145"/>
      <c r="B82" s="159"/>
      <c r="C82" s="101"/>
      <c r="D82" s="120"/>
      <c r="E82" s="103"/>
      <c r="F82" s="104"/>
      <c r="G82" s="105"/>
      <c r="H82" s="104"/>
    </row>
    <row r="83" spans="1:8" ht="43.2" x14ac:dyDescent="0.3">
      <c r="A83" s="145"/>
      <c r="B83" s="159" t="s">
        <v>231</v>
      </c>
      <c r="C83" s="101" t="s">
        <v>178</v>
      </c>
      <c r="D83" s="120" t="s">
        <v>269</v>
      </c>
      <c r="E83" s="103" t="s">
        <v>21</v>
      </c>
      <c r="F83" s="104">
        <v>1</v>
      </c>
      <c r="G83" s="105"/>
      <c r="H83" s="104">
        <f>F83*G83</f>
        <v>0</v>
      </c>
    </row>
    <row r="84" spans="1:8" ht="15" thickBot="1" x14ac:dyDescent="0.35">
      <c r="A84" s="145"/>
      <c r="B84" s="159"/>
      <c r="C84" s="101"/>
      <c r="D84" s="120"/>
      <c r="E84" s="103"/>
      <c r="F84" s="104"/>
      <c r="G84" s="105"/>
      <c r="H84" s="104"/>
    </row>
    <row r="85" spans="1:8" ht="15" thickBot="1" x14ac:dyDescent="0.35">
      <c r="A85" s="145"/>
      <c r="B85" s="161"/>
      <c r="C85" s="162" t="s">
        <v>267</v>
      </c>
      <c r="D85" s="163" t="s">
        <v>270</v>
      </c>
      <c r="E85" s="164"/>
      <c r="F85" s="163"/>
      <c r="G85" s="163"/>
      <c r="H85" s="112">
        <f>SUM(H76:H84)</f>
        <v>850</v>
      </c>
    </row>
    <row r="86" spans="1:8" x14ac:dyDescent="0.3">
      <c r="A86" s="145"/>
      <c r="B86" s="258"/>
      <c r="C86" s="259"/>
      <c r="D86" s="145"/>
      <c r="E86" s="716"/>
      <c r="F86" s="145"/>
      <c r="G86" s="145"/>
      <c r="H86" s="250"/>
    </row>
    <row r="87" spans="1:8" x14ac:dyDescent="0.3">
      <c r="A87" s="145"/>
      <c r="B87" s="258"/>
      <c r="C87" s="259"/>
      <c r="D87" s="145"/>
      <c r="E87" s="716"/>
      <c r="F87" s="145"/>
      <c r="G87" s="145"/>
      <c r="H87" s="250"/>
    </row>
    <row r="88" spans="1:8" ht="16.2" thickBot="1" x14ac:dyDescent="0.35">
      <c r="C88" s="863" t="s">
        <v>646</v>
      </c>
      <c r="D88" s="863"/>
      <c r="E88" s="863"/>
      <c r="F88" s="863"/>
      <c r="G88" s="863"/>
      <c r="H88" s="863"/>
    </row>
    <row r="89" spans="1:8" x14ac:dyDescent="0.3">
      <c r="C89" s="513" t="s">
        <v>214</v>
      </c>
      <c r="D89" s="514" t="s">
        <v>215</v>
      </c>
      <c r="E89" s="515"/>
      <c r="F89" s="514"/>
      <c r="G89" s="732"/>
      <c r="H89" s="731">
        <f>H13</f>
        <v>0</v>
      </c>
    </row>
    <row r="90" spans="1:8" x14ac:dyDescent="0.3">
      <c r="C90" s="516" t="s">
        <v>224</v>
      </c>
      <c r="D90" s="260" t="s">
        <v>181</v>
      </c>
      <c r="G90" s="730"/>
      <c r="H90" s="729">
        <f>H39</f>
        <v>0</v>
      </c>
    </row>
    <row r="91" spans="1:8" x14ac:dyDescent="0.3">
      <c r="C91" s="516" t="s">
        <v>240</v>
      </c>
      <c r="D91" s="260" t="s">
        <v>241</v>
      </c>
      <c r="G91" s="730"/>
      <c r="H91" s="729">
        <f>H59</f>
        <v>0</v>
      </c>
    </row>
    <row r="92" spans="1:8" x14ac:dyDescent="0.3">
      <c r="C92" s="516" t="s">
        <v>258</v>
      </c>
      <c r="D92" t="s">
        <v>271</v>
      </c>
      <c r="G92" s="730"/>
      <c r="H92" s="729">
        <f>H73</f>
        <v>0</v>
      </c>
    </row>
    <row r="93" spans="1:8" x14ac:dyDescent="0.3">
      <c r="C93" s="516" t="s">
        <v>267</v>
      </c>
      <c r="D93" s="260" t="s">
        <v>189</v>
      </c>
      <c r="G93" s="730"/>
      <c r="H93" s="729">
        <f>H85</f>
        <v>850</v>
      </c>
    </row>
    <row r="94" spans="1:8" x14ac:dyDescent="0.3">
      <c r="C94" s="728"/>
      <c r="D94" s="727"/>
      <c r="E94" s="726"/>
      <c r="F94" s="725"/>
      <c r="G94" s="724"/>
      <c r="H94" s="723"/>
    </row>
    <row r="95" spans="1:8" ht="16.2" thickBot="1" x14ac:dyDescent="0.35">
      <c r="C95" s="722"/>
      <c r="D95" s="864" t="s">
        <v>272</v>
      </c>
      <c r="E95" s="865"/>
      <c r="F95" s="865"/>
      <c r="G95" s="865"/>
      <c r="H95" s="721">
        <f>SUM(H89:H94)</f>
        <v>850</v>
      </c>
    </row>
    <row r="96" spans="1:8" ht="16.8" thickTop="1" thickBot="1" x14ac:dyDescent="0.35">
      <c r="C96" s="720"/>
      <c r="D96" s="866" t="s">
        <v>5</v>
      </c>
      <c r="E96" s="867"/>
      <c r="F96" s="867"/>
      <c r="G96" s="867"/>
      <c r="H96" s="719">
        <f>H95*0.22</f>
        <v>187</v>
      </c>
    </row>
    <row r="97" spans="3:8" ht="16.8" thickTop="1" thickBot="1" x14ac:dyDescent="0.35">
      <c r="C97" s="718"/>
      <c r="D97" s="860" t="s">
        <v>645</v>
      </c>
      <c r="E97" s="861"/>
      <c r="F97" s="861"/>
      <c r="G97" s="861"/>
      <c r="H97" s="717">
        <f>H96+H95</f>
        <v>1037</v>
      </c>
    </row>
  </sheetData>
  <mergeCells count="6">
    <mergeCell ref="D97:G97"/>
    <mergeCell ref="B1:H1"/>
    <mergeCell ref="D13:G13"/>
    <mergeCell ref="C88:H88"/>
    <mergeCell ref="D95:G95"/>
    <mergeCell ref="D96:G96"/>
  </mergeCells>
  <pageMargins left="0.7" right="0.7" top="0.75" bottom="0.75" header="0.3" footer="0.3"/>
  <pageSetup paperSize="9" scale="58" orientation="portrait" r:id="rId1"/>
  <rowBreaks count="3" manualBreakCount="3">
    <brk id="40" max="16383" man="1"/>
    <brk id="66" max="7" man="1"/>
    <brk id="8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FC128"/>
  <sheetViews>
    <sheetView topLeftCell="A72" zoomScaleNormal="100" zoomScaleSheetLayoutView="100" workbookViewId="0">
      <selection activeCell="B82" sqref="B82"/>
    </sheetView>
  </sheetViews>
  <sheetFormatPr defaultColWidth="9.109375" defaultRowHeight="13.2" x14ac:dyDescent="0.25"/>
  <cols>
    <col min="1" max="1" width="5.6640625" style="187" customWidth="1"/>
    <col min="2" max="2" width="37.33203125" style="189" customWidth="1"/>
    <col min="3" max="4" width="5.6640625" style="189" customWidth="1"/>
    <col min="5" max="5" width="12.6640625" style="189" customWidth="1"/>
    <col min="6" max="6" width="17.88671875" style="189" customWidth="1"/>
    <col min="7" max="7" width="9.109375" style="189"/>
    <col min="8" max="8" width="10.6640625" style="189" bestFit="1" customWidth="1"/>
    <col min="9" max="16384" width="9.109375" style="189"/>
  </cols>
  <sheetData>
    <row r="1" spans="1:7" s="80" customFormat="1" ht="13.8" x14ac:dyDescent="0.25">
      <c r="A1" s="172"/>
      <c r="B1" s="173"/>
      <c r="C1" s="174"/>
      <c r="D1" s="174"/>
      <c r="E1" s="174"/>
      <c r="F1" s="174"/>
      <c r="G1" s="175"/>
    </row>
    <row r="2" spans="1:7" s="80" customFormat="1" ht="13.8" x14ac:dyDescent="0.25">
      <c r="A2" s="176"/>
      <c r="B2" s="177"/>
      <c r="C2" s="174"/>
      <c r="D2" s="174"/>
      <c r="E2" s="178"/>
      <c r="F2" s="178"/>
      <c r="G2" s="175"/>
    </row>
    <row r="3" spans="1:7" s="80" customFormat="1" ht="14.4" x14ac:dyDescent="0.25">
      <c r="A3" s="176"/>
      <c r="B3" s="179" t="s">
        <v>277</v>
      </c>
      <c r="C3" s="174"/>
      <c r="D3" s="174"/>
      <c r="E3" s="178"/>
      <c r="F3" s="178"/>
      <c r="G3" s="175"/>
    </row>
    <row r="4" spans="1:7" s="80" customFormat="1" ht="41.25" customHeight="1" x14ac:dyDescent="0.25">
      <c r="A4" s="180"/>
      <c r="B4" s="868" t="s">
        <v>278</v>
      </c>
      <c r="C4" s="868"/>
      <c r="D4" s="868"/>
      <c r="E4" s="868"/>
      <c r="F4" s="178"/>
      <c r="G4" s="175"/>
    </row>
    <row r="5" spans="1:7" s="80" customFormat="1" ht="30" customHeight="1" x14ac:dyDescent="0.25">
      <c r="A5" s="180"/>
      <c r="B5" s="181"/>
      <c r="C5" s="174"/>
      <c r="D5" s="174"/>
      <c r="E5" s="178"/>
      <c r="F5" s="178"/>
      <c r="G5" s="175"/>
    </row>
    <row r="6" spans="1:7" s="80" customFormat="1" ht="13.8" x14ac:dyDescent="0.25">
      <c r="A6" s="180"/>
      <c r="B6" s="181" t="s">
        <v>279</v>
      </c>
      <c r="C6" s="174"/>
      <c r="D6" s="174"/>
      <c r="E6" s="178"/>
      <c r="F6" s="178"/>
      <c r="G6" s="175"/>
    </row>
    <row r="7" spans="1:7" s="80" customFormat="1" ht="30" customHeight="1" x14ac:dyDescent="0.25">
      <c r="A7" s="180"/>
      <c r="B7" s="181"/>
      <c r="C7" s="174"/>
      <c r="D7" s="174"/>
      <c r="E7" s="178"/>
      <c r="F7" s="178"/>
      <c r="G7" s="175"/>
    </row>
    <row r="8" spans="1:7" s="80" customFormat="1" ht="14.4" x14ac:dyDescent="0.25">
      <c r="A8" s="180"/>
      <c r="B8" s="179" t="s">
        <v>280</v>
      </c>
      <c r="C8" s="174"/>
      <c r="D8" s="174"/>
      <c r="E8" s="178"/>
      <c r="F8" s="178"/>
      <c r="G8" s="175"/>
    </row>
    <row r="9" spans="1:7" s="80" customFormat="1" ht="13.8" x14ac:dyDescent="0.25">
      <c r="A9" s="180"/>
      <c r="B9" s="182" t="s">
        <v>281</v>
      </c>
      <c r="C9" s="174"/>
      <c r="D9" s="174"/>
      <c r="E9" s="178"/>
      <c r="F9" s="178"/>
      <c r="G9" s="175"/>
    </row>
    <row r="10" spans="1:7" s="80" customFormat="1" ht="30" customHeight="1" x14ac:dyDescent="0.25">
      <c r="A10" s="180"/>
      <c r="B10" s="181"/>
      <c r="C10" s="174"/>
      <c r="D10" s="174"/>
      <c r="E10" s="178"/>
      <c r="F10" s="178"/>
      <c r="G10" s="175"/>
    </row>
    <row r="11" spans="1:7" s="80" customFormat="1" ht="14.4" x14ac:dyDescent="0.25">
      <c r="A11" s="180"/>
      <c r="B11" s="179" t="s">
        <v>282</v>
      </c>
      <c r="C11" s="174"/>
      <c r="D11" s="174"/>
      <c r="E11" s="178"/>
      <c r="F11" s="178"/>
      <c r="G11" s="175"/>
    </row>
    <row r="12" spans="1:7" s="80" customFormat="1" ht="13.8" x14ac:dyDescent="0.25">
      <c r="A12" s="180"/>
      <c r="B12" s="182" t="s">
        <v>283</v>
      </c>
      <c r="C12" s="174"/>
      <c r="D12" s="174"/>
      <c r="E12" s="178"/>
      <c r="F12" s="178"/>
      <c r="G12" s="175"/>
    </row>
    <row r="13" spans="1:7" s="80" customFormat="1" ht="13.8" x14ac:dyDescent="0.25">
      <c r="A13" s="180"/>
      <c r="B13" s="182" t="s">
        <v>284</v>
      </c>
      <c r="C13" s="174"/>
      <c r="D13" s="174"/>
      <c r="E13" s="178"/>
      <c r="F13" s="178"/>
      <c r="G13" s="175"/>
    </row>
    <row r="14" spans="1:7" s="80" customFormat="1" ht="13.8" x14ac:dyDescent="0.25">
      <c r="A14" s="180"/>
      <c r="B14" s="182"/>
      <c r="C14" s="174"/>
      <c r="D14" s="174"/>
      <c r="E14" s="178"/>
      <c r="F14" s="178"/>
      <c r="G14" s="175"/>
    </row>
    <row r="15" spans="1:7" s="80" customFormat="1" ht="13.8" x14ac:dyDescent="0.25">
      <c r="A15" s="180"/>
      <c r="B15" s="182"/>
      <c r="C15" s="174"/>
      <c r="D15" s="174"/>
      <c r="E15" s="178"/>
      <c r="F15" s="178"/>
      <c r="G15" s="175"/>
    </row>
    <row r="16" spans="1:7" s="80" customFormat="1" ht="26.25" customHeight="1" x14ac:dyDescent="0.3">
      <c r="A16" s="316"/>
      <c r="B16" s="869" t="s">
        <v>479</v>
      </c>
      <c r="C16" s="869"/>
      <c r="D16" s="869"/>
      <c r="E16" s="869"/>
      <c r="F16" s="317" t="str">
        <f>IF(AND(ISNUMBER(C16),ISNUMBER(E16)),C16*E16," ")</f>
        <v xml:space="preserve"> </v>
      </c>
      <c r="G16" s="175"/>
    </row>
    <row r="17" spans="1:1023 1025:2047 2049:3071 3073:4095 4097:5119 5121:6143 6145:7167 7169:8191 8193:9215 9217:10239 10241:11263 11265:12287 12289:13311 13313:14335 14337:15359 15361:16383" s="80" customFormat="1" ht="15.6" x14ac:dyDescent="0.3">
      <c r="A17" s="187"/>
      <c r="B17" s="188"/>
      <c r="C17" s="189"/>
      <c r="D17" s="190"/>
      <c r="E17" s="191"/>
      <c r="F17" s="191"/>
      <c r="G17" s="175"/>
    </row>
    <row r="18" spans="1:1023 1025:2047 2049:3071 3073:4095 4097:5119 5121:6143 6145:7167 7169:8191 8193:9215 9217:10239 10241:11263 11265:12287 12289:13311 13313:14335 14337:15359 15361:16383" s="184" customFormat="1" x14ac:dyDescent="0.25">
      <c r="A18" s="192" t="s">
        <v>1</v>
      </c>
      <c r="B18" s="193" t="s">
        <v>285</v>
      </c>
      <c r="C18" s="193"/>
      <c r="D18" s="194"/>
      <c r="E18" s="195" t="str">
        <f>IF(AND(ISNUMBER(#REF!),ISNUMBER(#REF!)),ROUND((#REF!*#REF!/(1-#REF!)+#REF!*#REF!*#REF!)*#REF!*#REF!*#REF!,0)," ")</f>
        <v xml:space="preserve"> </v>
      </c>
      <c r="F18" s="195">
        <f>+F53</f>
        <v>0</v>
      </c>
    </row>
    <row r="19" spans="1:1023 1025:2047 2049:3071 3073:4095 4097:5119 5121:6143 6145:7167 7169:8191 8193:9215 9217:10239 10241:11263 11265:12287 12289:13311 13313:14335 14337:15359 15361:16383" s="184" customFormat="1" x14ac:dyDescent="0.25">
      <c r="A19" s="192" t="s">
        <v>3</v>
      </c>
      <c r="B19" s="193" t="s">
        <v>286</v>
      </c>
      <c r="C19" s="193"/>
      <c r="D19" s="194"/>
      <c r="E19" s="195" t="str">
        <f>IF(AND(ISNUMBER(#REF!),ISNUMBER(#REF!)),ROUND((#REF!*#REF!/(1-#REF!)+#REF!*#REF!*#REF!)*#REF!*#REF!*#REF!,0)," ")</f>
        <v xml:space="preserve"> </v>
      </c>
      <c r="F19" s="195">
        <f>+F63</f>
        <v>0</v>
      </c>
    </row>
    <row r="20" spans="1:1023 1025:2047 2049:3071 3073:4095 4097:5119 5121:6143 6145:7167 7169:8191 8193:9215 9217:10239 10241:11263 11265:12287 12289:13311 13313:14335 14337:15359 15361:16383" s="184" customFormat="1" x14ac:dyDescent="0.25">
      <c r="A20" s="192" t="s">
        <v>182</v>
      </c>
      <c r="B20" s="193" t="s">
        <v>287</v>
      </c>
      <c r="C20" s="193"/>
      <c r="D20" s="194"/>
      <c r="E20" s="195" t="str">
        <f>IF(AND(ISNUMBER(#REF!),ISNUMBER(#REF!)),ROUND((#REF!*#REF!/(1-#REF!)+#REF!*#REF!*#REF!)*#REF!*#REF!*#REF!,0)," ")</f>
        <v xml:space="preserve"> </v>
      </c>
      <c r="F20" s="195">
        <f>+F75</f>
        <v>0</v>
      </c>
    </row>
    <row r="21" spans="1:1023 1025:2047 2049:3071 3073:4095 4097:5119 5121:6143 6145:7167 7169:8191 8193:9215 9217:10239 10241:11263 11265:12287 12289:13311 13313:14335 14337:15359 15361:16383" s="184" customFormat="1" x14ac:dyDescent="0.25">
      <c r="A21" s="196" t="s">
        <v>184</v>
      </c>
      <c r="B21" s="193" t="s">
        <v>288</v>
      </c>
      <c r="C21" s="193"/>
      <c r="D21" s="194"/>
      <c r="E21" s="195"/>
      <c r="F21" s="195">
        <f>+F88</f>
        <v>0</v>
      </c>
    </row>
    <row r="22" spans="1:1023 1025:2047 2049:3071 3073:4095 4097:5119 5121:6143 6145:7167 7169:8191 8193:9215 9217:10239 10241:11263 11265:12287 12289:13311 13313:14335 14337:15359 15361:16383" s="184" customFormat="1" x14ac:dyDescent="0.25">
      <c r="A22" s="196" t="s">
        <v>231</v>
      </c>
      <c r="B22" s="193" t="s">
        <v>289</v>
      </c>
      <c r="C22" s="183"/>
      <c r="E22" s="183"/>
      <c r="F22" s="195">
        <f>+F96</f>
        <v>5000</v>
      </c>
      <c r="G22" s="183"/>
      <c r="I22" s="183"/>
      <c r="K22" s="183"/>
      <c r="M22" s="183"/>
      <c r="O22" s="183"/>
      <c r="Q22" s="183"/>
      <c r="S22" s="183"/>
      <c r="U22" s="183"/>
      <c r="W22" s="183"/>
      <c r="Y22" s="183"/>
      <c r="AA22" s="183"/>
      <c r="AC22" s="183"/>
      <c r="AE22" s="183"/>
      <c r="AG22" s="183"/>
      <c r="AI22" s="183"/>
      <c r="AK22" s="183"/>
      <c r="AM22" s="183"/>
      <c r="AO22" s="183"/>
      <c r="AQ22" s="183"/>
      <c r="AS22" s="183"/>
      <c r="AU22" s="183"/>
      <c r="AW22" s="183"/>
      <c r="AY22" s="183"/>
      <c r="BA22" s="183"/>
      <c r="BC22" s="183"/>
      <c r="BE22" s="183"/>
      <c r="BG22" s="183"/>
      <c r="BI22" s="183"/>
      <c r="BK22" s="183"/>
      <c r="BM22" s="183"/>
      <c r="BO22" s="183"/>
      <c r="BQ22" s="183"/>
      <c r="BS22" s="183"/>
      <c r="BU22" s="183"/>
      <c r="BW22" s="183"/>
      <c r="BY22" s="183"/>
      <c r="CA22" s="183"/>
      <c r="CC22" s="183"/>
      <c r="CE22" s="183"/>
      <c r="CG22" s="183"/>
      <c r="CI22" s="183"/>
      <c r="CK22" s="183"/>
      <c r="CM22" s="183"/>
      <c r="CO22" s="183"/>
      <c r="CQ22" s="183"/>
      <c r="CS22" s="183"/>
      <c r="CU22" s="183"/>
      <c r="CW22" s="183"/>
      <c r="CY22" s="183"/>
      <c r="DA22" s="183"/>
      <c r="DC22" s="183"/>
      <c r="DE22" s="183"/>
      <c r="DG22" s="183"/>
      <c r="DI22" s="183"/>
      <c r="DK22" s="183"/>
      <c r="DM22" s="183"/>
      <c r="DO22" s="183"/>
      <c r="DQ22" s="183"/>
      <c r="DS22" s="183"/>
      <c r="DU22" s="183"/>
      <c r="DW22" s="183"/>
      <c r="DY22" s="183"/>
      <c r="EA22" s="183"/>
      <c r="EC22" s="183"/>
      <c r="EE22" s="183"/>
      <c r="EG22" s="183"/>
      <c r="EI22" s="183"/>
      <c r="EK22" s="183"/>
      <c r="EM22" s="183"/>
      <c r="EO22" s="183"/>
      <c r="EQ22" s="183"/>
      <c r="ES22" s="183"/>
      <c r="EU22" s="183"/>
      <c r="EW22" s="183"/>
      <c r="EY22" s="183"/>
      <c r="FA22" s="183"/>
      <c r="FC22" s="183"/>
      <c r="FE22" s="183"/>
      <c r="FG22" s="183"/>
      <c r="FI22" s="183"/>
      <c r="FK22" s="183"/>
      <c r="FM22" s="183"/>
      <c r="FO22" s="183"/>
      <c r="FQ22" s="183"/>
      <c r="FS22" s="183"/>
      <c r="FU22" s="183"/>
      <c r="FW22" s="183"/>
      <c r="FY22" s="183"/>
      <c r="GA22" s="183"/>
      <c r="GC22" s="183"/>
      <c r="GE22" s="183"/>
      <c r="GG22" s="183"/>
      <c r="GI22" s="183"/>
      <c r="GK22" s="183"/>
      <c r="GM22" s="183"/>
      <c r="GO22" s="183"/>
      <c r="GQ22" s="183"/>
      <c r="GS22" s="183"/>
      <c r="GU22" s="183"/>
      <c r="GW22" s="183"/>
      <c r="GY22" s="183"/>
      <c r="HA22" s="183"/>
      <c r="HC22" s="183"/>
      <c r="HE22" s="183"/>
      <c r="HG22" s="183"/>
      <c r="HI22" s="183"/>
      <c r="HK22" s="183"/>
      <c r="HM22" s="183"/>
      <c r="HO22" s="183"/>
      <c r="HQ22" s="183"/>
      <c r="HS22" s="183"/>
      <c r="HU22" s="183"/>
      <c r="HW22" s="183"/>
      <c r="HY22" s="183"/>
      <c r="IA22" s="183"/>
      <c r="IC22" s="183"/>
      <c r="IE22" s="183"/>
      <c r="IG22" s="183"/>
      <c r="II22" s="183"/>
      <c r="IK22" s="183"/>
      <c r="IM22" s="183"/>
      <c r="IO22" s="183"/>
      <c r="IQ22" s="183"/>
      <c r="IS22" s="183"/>
      <c r="IU22" s="183"/>
      <c r="IW22" s="183"/>
      <c r="IY22" s="183"/>
      <c r="JA22" s="183"/>
      <c r="JC22" s="183"/>
      <c r="JE22" s="183"/>
      <c r="JG22" s="183"/>
      <c r="JI22" s="183"/>
      <c r="JK22" s="183"/>
      <c r="JM22" s="183"/>
      <c r="JO22" s="183"/>
      <c r="JQ22" s="183"/>
      <c r="JS22" s="183"/>
      <c r="JU22" s="183"/>
      <c r="JW22" s="183"/>
      <c r="JY22" s="183"/>
      <c r="KA22" s="183"/>
      <c r="KC22" s="183"/>
      <c r="KE22" s="183"/>
      <c r="KG22" s="183"/>
      <c r="KI22" s="183"/>
      <c r="KK22" s="183"/>
      <c r="KM22" s="183"/>
      <c r="KO22" s="183"/>
      <c r="KQ22" s="183"/>
      <c r="KS22" s="183"/>
      <c r="KU22" s="183"/>
      <c r="KW22" s="183"/>
      <c r="KY22" s="183"/>
      <c r="LA22" s="183"/>
      <c r="LC22" s="183"/>
      <c r="LE22" s="183"/>
      <c r="LG22" s="183"/>
      <c r="LI22" s="183"/>
      <c r="LK22" s="183"/>
      <c r="LM22" s="183"/>
      <c r="LO22" s="183"/>
      <c r="LQ22" s="183"/>
      <c r="LS22" s="183"/>
      <c r="LU22" s="183"/>
      <c r="LW22" s="183"/>
      <c r="LY22" s="183"/>
      <c r="MA22" s="183"/>
      <c r="MC22" s="183"/>
      <c r="ME22" s="183"/>
      <c r="MG22" s="183"/>
      <c r="MI22" s="183"/>
      <c r="MK22" s="183"/>
      <c r="MM22" s="183"/>
      <c r="MO22" s="183"/>
      <c r="MQ22" s="183"/>
      <c r="MS22" s="183"/>
      <c r="MU22" s="183"/>
      <c r="MW22" s="183"/>
      <c r="MY22" s="183"/>
      <c r="NA22" s="183"/>
      <c r="NC22" s="183"/>
      <c r="NE22" s="183"/>
      <c r="NG22" s="183"/>
      <c r="NI22" s="183"/>
      <c r="NK22" s="183"/>
      <c r="NM22" s="183"/>
      <c r="NO22" s="183"/>
      <c r="NQ22" s="183"/>
      <c r="NS22" s="183"/>
      <c r="NU22" s="183"/>
      <c r="NW22" s="183"/>
      <c r="NY22" s="183"/>
      <c r="OA22" s="183"/>
      <c r="OC22" s="183"/>
      <c r="OE22" s="183"/>
      <c r="OG22" s="183"/>
      <c r="OI22" s="183"/>
      <c r="OK22" s="183"/>
      <c r="OM22" s="183"/>
      <c r="OO22" s="183"/>
      <c r="OQ22" s="183"/>
      <c r="OS22" s="183"/>
      <c r="OU22" s="183"/>
      <c r="OW22" s="183"/>
      <c r="OY22" s="183"/>
      <c r="PA22" s="183"/>
      <c r="PC22" s="183"/>
      <c r="PE22" s="183"/>
      <c r="PG22" s="183"/>
      <c r="PI22" s="183"/>
      <c r="PK22" s="183"/>
      <c r="PM22" s="183"/>
      <c r="PO22" s="183"/>
      <c r="PQ22" s="183"/>
      <c r="PS22" s="183"/>
      <c r="PU22" s="183"/>
      <c r="PW22" s="183"/>
      <c r="PY22" s="183"/>
      <c r="QA22" s="183"/>
      <c r="QC22" s="183"/>
      <c r="QE22" s="183"/>
      <c r="QG22" s="183"/>
      <c r="QI22" s="183"/>
      <c r="QK22" s="183"/>
      <c r="QM22" s="183"/>
      <c r="QO22" s="183"/>
      <c r="QQ22" s="183"/>
      <c r="QS22" s="183"/>
      <c r="QU22" s="183"/>
      <c r="QW22" s="183"/>
      <c r="QY22" s="183"/>
      <c r="RA22" s="183"/>
      <c r="RC22" s="183"/>
      <c r="RE22" s="183"/>
      <c r="RG22" s="183"/>
      <c r="RI22" s="183"/>
      <c r="RK22" s="183"/>
      <c r="RM22" s="183"/>
      <c r="RO22" s="183"/>
      <c r="RQ22" s="183"/>
      <c r="RS22" s="183"/>
      <c r="RU22" s="183"/>
      <c r="RW22" s="183"/>
      <c r="RY22" s="183"/>
      <c r="SA22" s="183"/>
      <c r="SC22" s="183"/>
      <c r="SE22" s="183"/>
      <c r="SG22" s="183"/>
      <c r="SI22" s="183"/>
      <c r="SK22" s="183"/>
      <c r="SM22" s="183"/>
      <c r="SO22" s="183"/>
      <c r="SQ22" s="183"/>
      <c r="SS22" s="183"/>
      <c r="SU22" s="183"/>
      <c r="SW22" s="183"/>
      <c r="SY22" s="183"/>
      <c r="TA22" s="183"/>
      <c r="TC22" s="183"/>
      <c r="TE22" s="183"/>
      <c r="TG22" s="183"/>
      <c r="TI22" s="183"/>
      <c r="TK22" s="183"/>
      <c r="TM22" s="183"/>
      <c r="TO22" s="183"/>
      <c r="TQ22" s="183"/>
      <c r="TS22" s="183"/>
      <c r="TU22" s="183"/>
      <c r="TW22" s="183"/>
      <c r="TY22" s="183"/>
      <c r="UA22" s="183"/>
      <c r="UC22" s="183"/>
      <c r="UE22" s="183"/>
      <c r="UG22" s="183"/>
      <c r="UI22" s="183"/>
      <c r="UK22" s="183"/>
      <c r="UM22" s="183"/>
      <c r="UO22" s="183"/>
      <c r="UQ22" s="183"/>
      <c r="US22" s="183"/>
      <c r="UU22" s="183"/>
      <c r="UW22" s="183"/>
      <c r="UY22" s="183"/>
      <c r="VA22" s="183"/>
      <c r="VC22" s="183"/>
      <c r="VE22" s="183"/>
      <c r="VG22" s="183"/>
      <c r="VI22" s="183"/>
      <c r="VK22" s="183"/>
      <c r="VM22" s="183"/>
      <c r="VO22" s="183"/>
      <c r="VQ22" s="183"/>
      <c r="VS22" s="183"/>
      <c r="VU22" s="183"/>
      <c r="VW22" s="183"/>
      <c r="VY22" s="183"/>
      <c r="WA22" s="183"/>
      <c r="WC22" s="183"/>
      <c r="WE22" s="183"/>
      <c r="WG22" s="183"/>
      <c r="WI22" s="183"/>
      <c r="WK22" s="183"/>
      <c r="WM22" s="183"/>
      <c r="WO22" s="183"/>
      <c r="WQ22" s="183"/>
      <c r="WS22" s="183"/>
      <c r="WU22" s="183"/>
      <c r="WW22" s="183"/>
      <c r="WY22" s="183"/>
      <c r="XA22" s="183"/>
      <c r="XC22" s="183"/>
      <c r="XE22" s="183"/>
      <c r="XG22" s="183"/>
      <c r="XI22" s="183"/>
      <c r="XK22" s="183"/>
      <c r="XM22" s="183"/>
      <c r="XO22" s="183"/>
      <c r="XQ22" s="183"/>
      <c r="XS22" s="183"/>
      <c r="XU22" s="183"/>
      <c r="XW22" s="183"/>
      <c r="XY22" s="183"/>
      <c r="YA22" s="183"/>
      <c r="YC22" s="183"/>
      <c r="YE22" s="183"/>
      <c r="YG22" s="183"/>
      <c r="YI22" s="183"/>
      <c r="YK22" s="183"/>
      <c r="YM22" s="183"/>
      <c r="YO22" s="183"/>
      <c r="YQ22" s="183"/>
      <c r="YS22" s="183"/>
      <c r="YU22" s="183"/>
      <c r="YW22" s="183"/>
      <c r="YY22" s="183"/>
      <c r="ZA22" s="183"/>
      <c r="ZC22" s="183"/>
      <c r="ZE22" s="183"/>
      <c r="ZG22" s="183"/>
      <c r="ZI22" s="183"/>
      <c r="ZK22" s="183"/>
      <c r="ZM22" s="183"/>
      <c r="ZO22" s="183"/>
      <c r="ZQ22" s="183"/>
      <c r="ZS22" s="183"/>
      <c r="ZU22" s="183"/>
      <c r="ZW22" s="183"/>
      <c r="ZY22" s="183"/>
      <c r="AAA22" s="183"/>
      <c r="AAC22" s="183"/>
      <c r="AAE22" s="183"/>
      <c r="AAG22" s="183"/>
      <c r="AAI22" s="183"/>
      <c r="AAK22" s="183"/>
      <c r="AAM22" s="183"/>
      <c r="AAO22" s="183"/>
      <c r="AAQ22" s="183"/>
      <c r="AAS22" s="183"/>
      <c r="AAU22" s="183"/>
      <c r="AAW22" s="183"/>
      <c r="AAY22" s="183"/>
      <c r="ABA22" s="183"/>
      <c r="ABC22" s="183"/>
      <c r="ABE22" s="183"/>
      <c r="ABG22" s="183"/>
      <c r="ABI22" s="183"/>
      <c r="ABK22" s="183"/>
      <c r="ABM22" s="183"/>
      <c r="ABO22" s="183"/>
      <c r="ABQ22" s="183"/>
      <c r="ABS22" s="183"/>
      <c r="ABU22" s="183"/>
      <c r="ABW22" s="183"/>
      <c r="ABY22" s="183"/>
      <c r="ACA22" s="183"/>
      <c r="ACC22" s="183"/>
      <c r="ACE22" s="183"/>
      <c r="ACG22" s="183"/>
      <c r="ACI22" s="183"/>
      <c r="ACK22" s="183"/>
      <c r="ACM22" s="183"/>
      <c r="ACO22" s="183"/>
      <c r="ACQ22" s="183"/>
      <c r="ACS22" s="183"/>
      <c r="ACU22" s="183"/>
      <c r="ACW22" s="183"/>
      <c r="ACY22" s="183"/>
      <c r="ADA22" s="183"/>
      <c r="ADC22" s="183"/>
      <c r="ADE22" s="183"/>
      <c r="ADG22" s="183"/>
      <c r="ADI22" s="183"/>
      <c r="ADK22" s="183"/>
      <c r="ADM22" s="183"/>
      <c r="ADO22" s="183"/>
      <c r="ADQ22" s="183"/>
      <c r="ADS22" s="183"/>
      <c r="ADU22" s="183"/>
      <c r="ADW22" s="183"/>
      <c r="ADY22" s="183"/>
      <c r="AEA22" s="183"/>
      <c r="AEC22" s="183"/>
      <c r="AEE22" s="183"/>
      <c r="AEG22" s="183"/>
      <c r="AEI22" s="183"/>
      <c r="AEK22" s="183"/>
      <c r="AEM22" s="183"/>
      <c r="AEO22" s="183"/>
      <c r="AEQ22" s="183"/>
      <c r="AES22" s="183"/>
      <c r="AEU22" s="183"/>
      <c r="AEW22" s="183"/>
      <c r="AEY22" s="183"/>
      <c r="AFA22" s="183"/>
      <c r="AFC22" s="183"/>
      <c r="AFE22" s="183"/>
      <c r="AFG22" s="183"/>
      <c r="AFI22" s="183"/>
      <c r="AFK22" s="183"/>
      <c r="AFM22" s="183"/>
      <c r="AFO22" s="183"/>
      <c r="AFQ22" s="183"/>
      <c r="AFS22" s="183"/>
      <c r="AFU22" s="183"/>
      <c r="AFW22" s="183"/>
      <c r="AFY22" s="183"/>
      <c r="AGA22" s="183"/>
      <c r="AGC22" s="183"/>
      <c r="AGE22" s="183"/>
      <c r="AGG22" s="183"/>
      <c r="AGI22" s="183"/>
      <c r="AGK22" s="183"/>
      <c r="AGM22" s="183"/>
      <c r="AGO22" s="183"/>
      <c r="AGQ22" s="183"/>
      <c r="AGS22" s="183"/>
      <c r="AGU22" s="183"/>
      <c r="AGW22" s="183"/>
      <c r="AGY22" s="183"/>
      <c r="AHA22" s="183"/>
      <c r="AHC22" s="183"/>
      <c r="AHE22" s="183"/>
      <c r="AHG22" s="183"/>
      <c r="AHI22" s="183"/>
      <c r="AHK22" s="183"/>
      <c r="AHM22" s="183"/>
      <c r="AHO22" s="183"/>
      <c r="AHQ22" s="183"/>
      <c r="AHS22" s="183"/>
      <c r="AHU22" s="183"/>
      <c r="AHW22" s="183"/>
      <c r="AHY22" s="183"/>
      <c r="AIA22" s="183"/>
      <c r="AIC22" s="183"/>
      <c r="AIE22" s="183"/>
      <c r="AIG22" s="183"/>
      <c r="AII22" s="183"/>
      <c r="AIK22" s="183"/>
      <c r="AIM22" s="183"/>
      <c r="AIO22" s="183"/>
      <c r="AIQ22" s="183"/>
      <c r="AIS22" s="183"/>
      <c r="AIU22" s="183"/>
      <c r="AIW22" s="183"/>
      <c r="AIY22" s="183"/>
      <c r="AJA22" s="183"/>
      <c r="AJC22" s="183"/>
      <c r="AJE22" s="183"/>
      <c r="AJG22" s="183"/>
      <c r="AJI22" s="183"/>
      <c r="AJK22" s="183"/>
      <c r="AJM22" s="183"/>
      <c r="AJO22" s="183"/>
      <c r="AJQ22" s="183"/>
      <c r="AJS22" s="183"/>
      <c r="AJU22" s="183"/>
      <c r="AJW22" s="183"/>
      <c r="AJY22" s="183"/>
      <c r="AKA22" s="183"/>
      <c r="AKC22" s="183"/>
      <c r="AKE22" s="183"/>
      <c r="AKG22" s="183"/>
      <c r="AKI22" s="183"/>
      <c r="AKK22" s="183"/>
      <c r="AKM22" s="183"/>
      <c r="AKO22" s="183"/>
      <c r="AKQ22" s="183"/>
      <c r="AKS22" s="183"/>
      <c r="AKU22" s="183"/>
      <c r="AKW22" s="183"/>
      <c r="AKY22" s="183"/>
      <c r="ALA22" s="183"/>
      <c r="ALC22" s="183"/>
      <c r="ALE22" s="183"/>
      <c r="ALG22" s="183"/>
      <c r="ALI22" s="183"/>
      <c r="ALK22" s="183"/>
      <c r="ALM22" s="183"/>
      <c r="ALO22" s="183"/>
      <c r="ALQ22" s="183"/>
      <c r="ALS22" s="183"/>
      <c r="ALU22" s="183"/>
      <c r="ALW22" s="183"/>
      <c r="ALY22" s="183"/>
      <c r="AMA22" s="183"/>
      <c r="AMC22" s="183"/>
      <c r="AME22" s="183"/>
      <c r="AMG22" s="183"/>
      <c r="AMI22" s="183"/>
      <c r="AMK22" s="183"/>
      <c r="AMM22" s="183"/>
      <c r="AMO22" s="183"/>
      <c r="AMQ22" s="183"/>
      <c r="AMS22" s="183"/>
      <c r="AMU22" s="183"/>
      <c r="AMW22" s="183"/>
      <c r="AMY22" s="183"/>
      <c r="ANA22" s="183"/>
      <c r="ANC22" s="183"/>
      <c r="ANE22" s="183"/>
      <c r="ANG22" s="183"/>
      <c r="ANI22" s="183"/>
      <c r="ANK22" s="183"/>
      <c r="ANM22" s="183"/>
      <c r="ANO22" s="183"/>
      <c r="ANQ22" s="183"/>
      <c r="ANS22" s="183"/>
      <c r="ANU22" s="183"/>
      <c r="ANW22" s="183"/>
      <c r="ANY22" s="183"/>
      <c r="AOA22" s="183"/>
      <c r="AOC22" s="183"/>
      <c r="AOE22" s="183"/>
      <c r="AOG22" s="183"/>
      <c r="AOI22" s="183"/>
      <c r="AOK22" s="183"/>
      <c r="AOM22" s="183"/>
      <c r="AOO22" s="183"/>
      <c r="AOQ22" s="183"/>
      <c r="AOS22" s="183"/>
      <c r="AOU22" s="183"/>
      <c r="AOW22" s="183"/>
      <c r="AOY22" s="183"/>
      <c r="APA22" s="183"/>
      <c r="APC22" s="183"/>
      <c r="APE22" s="183"/>
      <c r="APG22" s="183"/>
      <c r="API22" s="183"/>
      <c r="APK22" s="183"/>
      <c r="APM22" s="183"/>
      <c r="APO22" s="183"/>
      <c r="APQ22" s="183"/>
      <c r="APS22" s="183"/>
      <c r="APU22" s="183"/>
      <c r="APW22" s="183"/>
      <c r="APY22" s="183"/>
      <c r="AQA22" s="183"/>
      <c r="AQC22" s="183"/>
      <c r="AQE22" s="183"/>
      <c r="AQG22" s="183"/>
      <c r="AQI22" s="183"/>
      <c r="AQK22" s="183"/>
      <c r="AQM22" s="183"/>
      <c r="AQO22" s="183"/>
      <c r="AQQ22" s="183"/>
      <c r="AQS22" s="183"/>
      <c r="AQU22" s="183"/>
      <c r="AQW22" s="183"/>
      <c r="AQY22" s="183"/>
      <c r="ARA22" s="183"/>
      <c r="ARC22" s="183"/>
      <c r="ARE22" s="183"/>
      <c r="ARG22" s="183"/>
      <c r="ARI22" s="183"/>
      <c r="ARK22" s="183"/>
      <c r="ARM22" s="183"/>
      <c r="ARO22" s="183"/>
      <c r="ARQ22" s="183"/>
      <c r="ARS22" s="183"/>
      <c r="ARU22" s="183"/>
      <c r="ARW22" s="183"/>
      <c r="ARY22" s="183"/>
      <c r="ASA22" s="183"/>
      <c r="ASC22" s="183"/>
      <c r="ASE22" s="183"/>
      <c r="ASG22" s="183"/>
      <c r="ASI22" s="183"/>
      <c r="ASK22" s="183"/>
      <c r="ASM22" s="183"/>
      <c r="ASO22" s="183"/>
      <c r="ASQ22" s="183"/>
      <c r="ASS22" s="183"/>
      <c r="ASU22" s="183"/>
      <c r="ASW22" s="183"/>
      <c r="ASY22" s="183"/>
      <c r="ATA22" s="183"/>
      <c r="ATC22" s="183"/>
      <c r="ATE22" s="183"/>
      <c r="ATG22" s="183"/>
      <c r="ATI22" s="183"/>
      <c r="ATK22" s="183"/>
      <c r="ATM22" s="183"/>
      <c r="ATO22" s="183"/>
      <c r="ATQ22" s="183"/>
      <c r="ATS22" s="183"/>
      <c r="ATU22" s="183"/>
      <c r="ATW22" s="183"/>
      <c r="ATY22" s="183"/>
      <c r="AUA22" s="183"/>
      <c r="AUC22" s="183"/>
      <c r="AUE22" s="183"/>
      <c r="AUG22" s="183"/>
      <c r="AUI22" s="183"/>
      <c r="AUK22" s="183"/>
      <c r="AUM22" s="183"/>
      <c r="AUO22" s="183"/>
      <c r="AUQ22" s="183"/>
      <c r="AUS22" s="183"/>
      <c r="AUU22" s="183"/>
      <c r="AUW22" s="183"/>
      <c r="AUY22" s="183"/>
      <c r="AVA22" s="183"/>
      <c r="AVC22" s="183"/>
      <c r="AVE22" s="183"/>
      <c r="AVG22" s="183"/>
      <c r="AVI22" s="183"/>
      <c r="AVK22" s="183"/>
      <c r="AVM22" s="183"/>
      <c r="AVO22" s="183"/>
      <c r="AVQ22" s="183"/>
      <c r="AVS22" s="183"/>
      <c r="AVU22" s="183"/>
      <c r="AVW22" s="183"/>
      <c r="AVY22" s="183"/>
      <c r="AWA22" s="183"/>
      <c r="AWC22" s="183"/>
      <c r="AWE22" s="183"/>
      <c r="AWG22" s="183"/>
      <c r="AWI22" s="183"/>
      <c r="AWK22" s="183"/>
      <c r="AWM22" s="183"/>
      <c r="AWO22" s="183"/>
      <c r="AWQ22" s="183"/>
      <c r="AWS22" s="183"/>
      <c r="AWU22" s="183"/>
      <c r="AWW22" s="183"/>
      <c r="AWY22" s="183"/>
      <c r="AXA22" s="183"/>
      <c r="AXC22" s="183"/>
      <c r="AXE22" s="183"/>
      <c r="AXG22" s="183"/>
      <c r="AXI22" s="183"/>
      <c r="AXK22" s="183"/>
      <c r="AXM22" s="183"/>
      <c r="AXO22" s="183"/>
      <c r="AXQ22" s="183"/>
      <c r="AXS22" s="183"/>
      <c r="AXU22" s="183"/>
      <c r="AXW22" s="183"/>
      <c r="AXY22" s="183"/>
      <c r="AYA22" s="183"/>
      <c r="AYC22" s="183"/>
      <c r="AYE22" s="183"/>
      <c r="AYG22" s="183"/>
      <c r="AYI22" s="183"/>
      <c r="AYK22" s="183"/>
      <c r="AYM22" s="183"/>
      <c r="AYO22" s="183"/>
      <c r="AYQ22" s="183"/>
      <c r="AYS22" s="183"/>
      <c r="AYU22" s="183"/>
      <c r="AYW22" s="183"/>
      <c r="AYY22" s="183"/>
      <c r="AZA22" s="183"/>
      <c r="AZC22" s="183"/>
      <c r="AZE22" s="183"/>
      <c r="AZG22" s="183"/>
      <c r="AZI22" s="183"/>
      <c r="AZK22" s="183"/>
      <c r="AZM22" s="183"/>
      <c r="AZO22" s="183"/>
      <c r="AZQ22" s="183"/>
      <c r="AZS22" s="183"/>
      <c r="AZU22" s="183"/>
      <c r="AZW22" s="183"/>
      <c r="AZY22" s="183"/>
      <c r="BAA22" s="183"/>
      <c r="BAC22" s="183"/>
      <c r="BAE22" s="183"/>
      <c r="BAG22" s="183"/>
      <c r="BAI22" s="183"/>
      <c r="BAK22" s="183"/>
      <c r="BAM22" s="183"/>
      <c r="BAO22" s="183"/>
      <c r="BAQ22" s="183"/>
      <c r="BAS22" s="183"/>
      <c r="BAU22" s="183"/>
      <c r="BAW22" s="183"/>
      <c r="BAY22" s="183"/>
      <c r="BBA22" s="183"/>
      <c r="BBC22" s="183"/>
      <c r="BBE22" s="183"/>
      <c r="BBG22" s="183"/>
      <c r="BBI22" s="183"/>
      <c r="BBK22" s="183"/>
      <c r="BBM22" s="183"/>
      <c r="BBO22" s="183"/>
      <c r="BBQ22" s="183"/>
      <c r="BBS22" s="183"/>
      <c r="BBU22" s="183"/>
      <c r="BBW22" s="183"/>
      <c r="BBY22" s="183"/>
      <c r="BCA22" s="183"/>
      <c r="BCC22" s="183"/>
      <c r="BCE22" s="183"/>
      <c r="BCG22" s="183"/>
      <c r="BCI22" s="183"/>
      <c r="BCK22" s="183"/>
      <c r="BCM22" s="183"/>
      <c r="BCO22" s="183"/>
      <c r="BCQ22" s="183"/>
      <c r="BCS22" s="183"/>
      <c r="BCU22" s="183"/>
      <c r="BCW22" s="183"/>
      <c r="BCY22" s="183"/>
      <c r="BDA22" s="183"/>
      <c r="BDC22" s="183"/>
      <c r="BDE22" s="183"/>
      <c r="BDG22" s="183"/>
      <c r="BDI22" s="183"/>
      <c r="BDK22" s="183"/>
      <c r="BDM22" s="183"/>
      <c r="BDO22" s="183"/>
      <c r="BDQ22" s="183"/>
      <c r="BDS22" s="183"/>
      <c r="BDU22" s="183"/>
      <c r="BDW22" s="183"/>
      <c r="BDY22" s="183"/>
      <c r="BEA22" s="183"/>
      <c r="BEC22" s="183"/>
      <c r="BEE22" s="183"/>
      <c r="BEG22" s="183"/>
      <c r="BEI22" s="183"/>
      <c r="BEK22" s="183"/>
      <c r="BEM22" s="183"/>
      <c r="BEO22" s="183"/>
      <c r="BEQ22" s="183"/>
      <c r="BES22" s="183"/>
      <c r="BEU22" s="183"/>
      <c r="BEW22" s="183"/>
      <c r="BEY22" s="183"/>
      <c r="BFA22" s="183"/>
      <c r="BFC22" s="183"/>
      <c r="BFE22" s="183"/>
      <c r="BFG22" s="183"/>
      <c r="BFI22" s="183"/>
      <c r="BFK22" s="183"/>
      <c r="BFM22" s="183"/>
      <c r="BFO22" s="183"/>
      <c r="BFQ22" s="183"/>
      <c r="BFS22" s="183"/>
      <c r="BFU22" s="183"/>
      <c r="BFW22" s="183"/>
      <c r="BFY22" s="183"/>
      <c r="BGA22" s="183"/>
      <c r="BGC22" s="183"/>
      <c r="BGE22" s="183"/>
      <c r="BGG22" s="183"/>
      <c r="BGI22" s="183"/>
      <c r="BGK22" s="183"/>
      <c r="BGM22" s="183"/>
      <c r="BGO22" s="183"/>
      <c r="BGQ22" s="183"/>
      <c r="BGS22" s="183"/>
      <c r="BGU22" s="183"/>
      <c r="BGW22" s="183"/>
      <c r="BGY22" s="183"/>
      <c r="BHA22" s="183"/>
      <c r="BHC22" s="183"/>
      <c r="BHE22" s="183"/>
      <c r="BHG22" s="183"/>
      <c r="BHI22" s="183"/>
      <c r="BHK22" s="183"/>
      <c r="BHM22" s="183"/>
      <c r="BHO22" s="183"/>
      <c r="BHQ22" s="183"/>
      <c r="BHS22" s="183"/>
      <c r="BHU22" s="183"/>
      <c r="BHW22" s="183"/>
      <c r="BHY22" s="183"/>
      <c r="BIA22" s="183"/>
      <c r="BIC22" s="183"/>
      <c r="BIE22" s="183"/>
      <c r="BIG22" s="183"/>
      <c r="BII22" s="183"/>
      <c r="BIK22" s="183"/>
      <c r="BIM22" s="183"/>
      <c r="BIO22" s="183"/>
      <c r="BIQ22" s="183"/>
      <c r="BIS22" s="183"/>
      <c r="BIU22" s="183"/>
      <c r="BIW22" s="183"/>
      <c r="BIY22" s="183"/>
      <c r="BJA22" s="183"/>
      <c r="BJC22" s="183"/>
      <c r="BJE22" s="183"/>
      <c r="BJG22" s="183"/>
      <c r="BJI22" s="183"/>
      <c r="BJK22" s="183"/>
      <c r="BJM22" s="183"/>
      <c r="BJO22" s="183"/>
      <c r="BJQ22" s="183"/>
      <c r="BJS22" s="183"/>
      <c r="BJU22" s="183"/>
      <c r="BJW22" s="183"/>
      <c r="BJY22" s="183"/>
      <c r="BKA22" s="183"/>
      <c r="BKC22" s="183"/>
      <c r="BKE22" s="183"/>
      <c r="BKG22" s="183"/>
      <c r="BKI22" s="183"/>
      <c r="BKK22" s="183"/>
      <c r="BKM22" s="183"/>
      <c r="BKO22" s="183"/>
      <c r="BKQ22" s="183"/>
      <c r="BKS22" s="183"/>
      <c r="BKU22" s="183"/>
      <c r="BKW22" s="183"/>
      <c r="BKY22" s="183"/>
      <c r="BLA22" s="183"/>
      <c r="BLC22" s="183"/>
      <c r="BLE22" s="183"/>
      <c r="BLG22" s="183"/>
      <c r="BLI22" s="183"/>
      <c r="BLK22" s="183"/>
      <c r="BLM22" s="183"/>
      <c r="BLO22" s="183"/>
      <c r="BLQ22" s="183"/>
      <c r="BLS22" s="183"/>
      <c r="BLU22" s="183"/>
      <c r="BLW22" s="183"/>
      <c r="BLY22" s="183"/>
      <c r="BMA22" s="183"/>
      <c r="BMC22" s="183"/>
      <c r="BME22" s="183"/>
      <c r="BMG22" s="183"/>
      <c r="BMI22" s="183"/>
      <c r="BMK22" s="183"/>
      <c r="BMM22" s="183"/>
      <c r="BMO22" s="183"/>
      <c r="BMQ22" s="183"/>
      <c r="BMS22" s="183"/>
      <c r="BMU22" s="183"/>
      <c r="BMW22" s="183"/>
      <c r="BMY22" s="183"/>
      <c r="BNA22" s="183"/>
      <c r="BNC22" s="183"/>
      <c r="BNE22" s="183"/>
      <c r="BNG22" s="183"/>
      <c r="BNI22" s="183"/>
      <c r="BNK22" s="183"/>
      <c r="BNM22" s="183"/>
      <c r="BNO22" s="183"/>
      <c r="BNQ22" s="183"/>
      <c r="BNS22" s="183"/>
      <c r="BNU22" s="183"/>
      <c r="BNW22" s="183"/>
      <c r="BNY22" s="183"/>
      <c r="BOA22" s="183"/>
      <c r="BOC22" s="183"/>
      <c r="BOE22" s="183"/>
      <c r="BOG22" s="183"/>
      <c r="BOI22" s="183"/>
      <c r="BOK22" s="183"/>
      <c r="BOM22" s="183"/>
      <c r="BOO22" s="183"/>
      <c r="BOQ22" s="183"/>
      <c r="BOS22" s="183"/>
      <c r="BOU22" s="183"/>
      <c r="BOW22" s="183"/>
      <c r="BOY22" s="183"/>
      <c r="BPA22" s="183"/>
      <c r="BPC22" s="183"/>
      <c r="BPE22" s="183"/>
      <c r="BPG22" s="183"/>
      <c r="BPI22" s="183"/>
      <c r="BPK22" s="183"/>
      <c r="BPM22" s="183"/>
      <c r="BPO22" s="183"/>
      <c r="BPQ22" s="183"/>
      <c r="BPS22" s="183"/>
      <c r="BPU22" s="183"/>
      <c r="BPW22" s="183"/>
      <c r="BPY22" s="183"/>
      <c r="BQA22" s="183"/>
      <c r="BQC22" s="183"/>
      <c r="BQE22" s="183"/>
      <c r="BQG22" s="183"/>
      <c r="BQI22" s="183"/>
      <c r="BQK22" s="183"/>
      <c r="BQM22" s="183"/>
      <c r="BQO22" s="183"/>
      <c r="BQQ22" s="183"/>
      <c r="BQS22" s="183"/>
      <c r="BQU22" s="183"/>
      <c r="BQW22" s="183"/>
      <c r="BQY22" s="183"/>
      <c r="BRA22" s="183"/>
      <c r="BRC22" s="183"/>
      <c r="BRE22" s="183"/>
      <c r="BRG22" s="183"/>
      <c r="BRI22" s="183"/>
      <c r="BRK22" s="183"/>
      <c r="BRM22" s="183"/>
      <c r="BRO22" s="183"/>
      <c r="BRQ22" s="183"/>
      <c r="BRS22" s="183"/>
      <c r="BRU22" s="183"/>
      <c r="BRW22" s="183"/>
      <c r="BRY22" s="183"/>
      <c r="BSA22" s="183"/>
      <c r="BSC22" s="183"/>
      <c r="BSE22" s="183"/>
      <c r="BSG22" s="183"/>
      <c r="BSI22" s="183"/>
      <c r="BSK22" s="183"/>
      <c r="BSM22" s="183"/>
      <c r="BSO22" s="183"/>
      <c r="BSQ22" s="183"/>
      <c r="BSS22" s="183"/>
      <c r="BSU22" s="183"/>
      <c r="BSW22" s="183"/>
      <c r="BSY22" s="183"/>
      <c r="BTA22" s="183"/>
      <c r="BTC22" s="183"/>
      <c r="BTE22" s="183"/>
      <c r="BTG22" s="183"/>
      <c r="BTI22" s="183"/>
      <c r="BTK22" s="183"/>
      <c r="BTM22" s="183"/>
      <c r="BTO22" s="183"/>
      <c r="BTQ22" s="183"/>
      <c r="BTS22" s="183"/>
      <c r="BTU22" s="183"/>
      <c r="BTW22" s="183"/>
      <c r="BTY22" s="183"/>
      <c r="BUA22" s="183"/>
      <c r="BUC22" s="183"/>
      <c r="BUE22" s="183"/>
      <c r="BUG22" s="183"/>
      <c r="BUI22" s="183"/>
      <c r="BUK22" s="183"/>
      <c r="BUM22" s="183"/>
      <c r="BUO22" s="183"/>
      <c r="BUQ22" s="183"/>
      <c r="BUS22" s="183"/>
      <c r="BUU22" s="183"/>
      <c r="BUW22" s="183"/>
      <c r="BUY22" s="183"/>
      <c r="BVA22" s="183"/>
      <c r="BVC22" s="183"/>
      <c r="BVE22" s="183"/>
      <c r="BVG22" s="183"/>
      <c r="BVI22" s="183"/>
      <c r="BVK22" s="183"/>
      <c r="BVM22" s="183"/>
      <c r="BVO22" s="183"/>
      <c r="BVQ22" s="183"/>
      <c r="BVS22" s="183"/>
      <c r="BVU22" s="183"/>
      <c r="BVW22" s="183"/>
      <c r="BVY22" s="183"/>
      <c r="BWA22" s="183"/>
      <c r="BWC22" s="183"/>
      <c r="BWE22" s="183"/>
      <c r="BWG22" s="183"/>
      <c r="BWI22" s="183"/>
      <c r="BWK22" s="183"/>
      <c r="BWM22" s="183"/>
      <c r="BWO22" s="183"/>
      <c r="BWQ22" s="183"/>
      <c r="BWS22" s="183"/>
      <c r="BWU22" s="183"/>
      <c r="BWW22" s="183"/>
      <c r="BWY22" s="183"/>
      <c r="BXA22" s="183"/>
      <c r="BXC22" s="183"/>
      <c r="BXE22" s="183"/>
      <c r="BXG22" s="183"/>
      <c r="BXI22" s="183"/>
      <c r="BXK22" s="183"/>
      <c r="BXM22" s="183"/>
      <c r="BXO22" s="183"/>
      <c r="BXQ22" s="183"/>
      <c r="BXS22" s="183"/>
      <c r="BXU22" s="183"/>
      <c r="BXW22" s="183"/>
      <c r="BXY22" s="183"/>
      <c r="BYA22" s="183"/>
      <c r="BYC22" s="183"/>
      <c r="BYE22" s="183"/>
      <c r="BYG22" s="183"/>
      <c r="BYI22" s="183"/>
      <c r="BYK22" s="183"/>
      <c r="BYM22" s="183"/>
      <c r="BYO22" s="183"/>
      <c r="BYQ22" s="183"/>
      <c r="BYS22" s="183"/>
      <c r="BYU22" s="183"/>
      <c r="BYW22" s="183"/>
      <c r="BYY22" s="183"/>
      <c r="BZA22" s="183"/>
      <c r="BZC22" s="183"/>
      <c r="BZE22" s="183"/>
      <c r="BZG22" s="183"/>
      <c r="BZI22" s="183"/>
      <c r="BZK22" s="183"/>
      <c r="BZM22" s="183"/>
      <c r="BZO22" s="183"/>
      <c r="BZQ22" s="183"/>
      <c r="BZS22" s="183"/>
      <c r="BZU22" s="183"/>
      <c r="BZW22" s="183"/>
      <c r="BZY22" s="183"/>
      <c r="CAA22" s="183"/>
      <c r="CAC22" s="183"/>
      <c r="CAE22" s="183"/>
      <c r="CAG22" s="183"/>
      <c r="CAI22" s="183"/>
      <c r="CAK22" s="183"/>
      <c r="CAM22" s="183"/>
      <c r="CAO22" s="183"/>
      <c r="CAQ22" s="183"/>
      <c r="CAS22" s="183"/>
      <c r="CAU22" s="183"/>
      <c r="CAW22" s="183"/>
      <c r="CAY22" s="183"/>
      <c r="CBA22" s="183"/>
      <c r="CBC22" s="183"/>
      <c r="CBE22" s="183"/>
      <c r="CBG22" s="183"/>
      <c r="CBI22" s="183"/>
      <c r="CBK22" s="183"/>
      <c r="CBM22" s="183"/>
      <c r="CBO22" s="183"/>
      <c r="CBQ22" s="183"/>
      <c r="CBS22" s="183"/>
      <c r="CBU22" s="183"/>
      <c r="CBW22" s="183"/>
      <c r="CBY22" s="183"/>
      <c r="CCA22" s="183"/>
      <c r="CCC22" s="183"/>
      <c r="CCE22" s="183"/>
      <c r="CCG22" s="183"/>
      <c r="CCI22" s="183"/>
      <c r="CCK22" s="183"/>
      <c r="CCM22" s="183"/>
      <c r="CCO22" s="183"/>
      <c r="CCQ22" s="183"/>
      <c r="CCS22" s="183"/>
      <c r="CCU22" s="183"/>
      <c r="CCW22" s="183"/>
      <c r="CCY22" s="183"/>
      <c r="CDA22" s="183"/>
      <c r="CDC22" s="183"/>
      <c r="CDE22" s="183"/>
      <c r="CDG22" s="183"/>
      <c r="CDI22" s="183"/>
      <c r="CDK22" s="183"/>
      <c r="CDM22" s="183"/>
      <c r="CDO22" s="183"/>
      <c r="CDQ22" s="183"/>
      <c r="CDS22" s="183"/>
      <c r="CDU22" s="183"/>
      <c r="CDW22" s="183"/>
      <c r="CDY22" s="183"/>
      <c r="CEA22" s="183"/>
      <c r="CEC22" s="183"/>
      <c r="CEE22" s="183"/>
      <c r="CEG22" s="183"/>
      <c r="CEI22" s="183"/>
      <c r="CEK22" s="183"/>
      <c r="CEM22" s="183"/>
      <c r="CEO22" s="183"/>
      <c r="CEQ22" s="183"/>
      <c r="CES22" s="183"/>
      <c r="CEU22" s="183"/>
      <c r="CEW22" s="183"/>
      <c r="CEY22" s="183"/>
      <c r="CFA22" s="183"/>
      <c r="CFC22" s="183"/>
      <c r="CFE22" s="183"/>
      <c r="CFG22" s="183"/>
      <c r="CFI22" s="183"/>
      <c r="CFK22" s="183"/>
      <c r="CFM22" s="183"/>
      <c r="CFO22" s="183"/>
      <c r="CFQ22" s="183"/>
      <c r="CFS22" s="183"/>
      <c r="CFU22" s="183"/>
      <c r="CFW22" s="183"/>
      <c r="CFY22" s="183"/>
      <c r="CGA22" s="183"/>
      <c r="CGC22" s="183"/>
      <c r="CGE22" s="183"/>
      <c r="CGG22" s="183"/>
      <c r="CGI22" s="183"/>
      <c r="CGK22" s="183"/>
      <c r="CGM22" s="183"/>
      <c r="CGO22" s="183"/>
      <c r="CGQ22" s="183"/>
      <c r="CGS22" s="183"/>
      <c r="CGU22" s="183"/>
      <c r="CGW22" s="183"/>
      <c r="CGY22" s="183"/>
      <c r="CHA22" s="183"/>
      <c r="CHC22" s="183"/>
      <c r="CHE22" s="183"/>
      <c r="CHG22" s="183"/>
      <c r="CHI22" s="183"/>
      <c r="CHK22" s="183"/>
      <c r="CHM22" s="183"/>
      <c r="CHO22" s="183"/>
      <c r="CHQ22" s="183"/>
      <c r="CHS22" s="183"/>
      <c r="CHU22" s="183"/>
      <c r="CHW22" s="183"/>
      <c r="CHY22" s="183"/>
      <c r="CIA22" s="183"/>
      <c r="CIC22" s="183"/>
      <c r="CIE22" s="183"/>
      <c r="CIG22" s="183"/>
      <c r="CII22" s="183"/>
      <c r="CIK22" s="183"/>
      <c r="CIM22" s="183"/>
      <c r="CIO22" s="183"/>
      <c r="CIQ22" s="183"/>
      <c r="CIS22" s="183"/>
      <c r="CIU22" s="183"/>
      <c r="CIW22" s="183"/>
      <c r="CIY22" s="183"/>
      <c r="CJA22" s="183"/>
      <c r="CJC22" s="183"/>
      <c r="CJE22" s="183"/>
      <c r="CJG22" s="183"/>
      <c r="CJI22" s="183"/>
      <c r="CJK22" s="183"/>
      <c r="CJM22" s="183"/>
      <c r="CJO22" s="183"/>
      <c r="CJQ22" s="183"/>
      <c r="CJS22" s="183"/>
      <c r="CJU22" s="183"/>
      <c r="CJW22" s="183"/>
      <c r="CJY22" s="183"/>
      <c r="CKA22" s="183"/>
      <c r="CKC22" s="183"/>
      <c r="CKE22" s="183"/>
      <c r="CKG22" s="183"/>
      <c r="CKI22" s="183"/>
      <c r="CKK22" s="183"/>
      <c r="CKM22" s="183"/>
      <c r="CKO22" s="183"/>
      <c r="CKQ22" s="183"/>
      <c r="CKS22" s="183"/>
      <c r="CKU22" s="183"/>
      <c r="CKW22" s="183"/>
      <c r="CKY22" s="183"/>
      <c r="CLA22" s="183"/>
      <c r="CLC22" s="183"/>
      <c r="CLE22" s="183"/>
      <c r="CLG22" s="183"/>
      <c r="CLI22" s="183"/>
      <c r="CLK22" s="183"/>
      <c r="CLM22" s="183"/>
      <c r="CLO22" s="183"/>
      <c r="CLQ22" s="183"/>
      <c r="CLS22" s="183"/>
      <c r="CLU22" s="183"/>
      <c r="CLW22" s="183"/>
      <c r="CLY22" s="183"/>
      <c r="CMA22" s="183"/>
      <c r="CMC22" s="183"/>
      <c r="CME22" s="183"/>
      <c r="CMG22" s="183"/>
      <c r="CMI22" s="183"/>
      <c r="CMK22" s="183"/>
      <c r="CMM22" s="183"/>
      <c r="CMO22" s="183"/>
      <c r="CMQ22" s="183"/>
      <c r="CMS22" s="183"/>
      <c r="CMU22" s="183"/>
      <c r="CMW22" s="183"/>
      <c r="CMY22" s="183"/>
      <c r="CNA22" s="183"/>
      <c r="CNC22" s="183"/>
      <c r="CNE22" s="183"/>
      <c r="CNG22" s="183"/>
      <c r="CNI22" s="183"/>
      <c r="CNK22" s="183"/>
      <c r="CNM22" s="183"/>
      <c r="CNO22" s="183"/>
      <c r="CNQ22" s="183"/>
      <c r="CNS22" s="183"/>
      <c r="CNU22" s="183"/>
      <c r="CNW22" s="183"/>
      <c r="CNY22" s="183"/>
      <c r="COA22" s="183"/>
      <c r="COC22" s="183"/>
      <c r="COE22" s="183"/>
      <c r="COG22" s="183"/>
      <c r="COI22" s="183"/>
      <c r="COK22" s="183"/>
      <c r="COM22" s="183"/>
      <c r="COO22" s="183"/>
      <c r="COQ22" s="183"/>
      <c r="COS22" s="183"/>
      <c r="COU22" s="183"/>
      <c r="COW22" s="183"/>
      <c r="COY22" s="183"/>
      <c r="CPA22" s="183"/>
      <c r="CPC22" s="183"/>
      <c r="CPE22" s="183"/>
      <c r="CPG22" s="183"/>
      <c r="CPI22" s="183"/>
      <c r="CPK22" s="183"/>
      <c r="CPM22" s="183"/>
      <c r="CPO22" s="183"/>
      <c r="CPQ22" s="183"/>
      <c r="CPS22" s="183"/>
      <c r="CPU22" s="183"/>
      <c r="CPW22" s="183"/>
      <c r="CPY22" s="183"/>
      <c r="CQA22" s="183"/>
      <c r="CQC22" s="183"/>
      <c r="CQE22" s="183"/>
      <c r="CQG22" s="183"/>
      <c r="CQI22" s="183"/>
      <c r="CQK22" s="183"/>
      <c r="CQM22" s="183"/>
      <c r="CQO22" s="183"/>
      <c r="CQQ22" s="183"/>
      <c r="CQS22" s="183"/>
      <c r="CQU22" s="183"/>
      <c r="CQW22" s="183"/>
      <c r="CQY22" s="183"/>
      <c r="CRA22" s="183"/>
      <c r="CRC22" s="183"/>
      <c r="CRE22" s="183"/>
      <c r="CRG22" s="183"/>
      <c r="CRI22" s="183"/>
      <c r="CRK22" s="183"/>
      <c r="CRM22" s="183"/>
      <c r="CRO22" s="183"/>
      <c r="CRQ22" s="183"/>
      <c r="CRS22" s="183"/>
      <c r="CRU22" s="183"/>
      <c r="CRW22" s="183"/>
      <c r="CRY22" s="183"/>
      <c r="CSA22" s="183"/>
      <c r="CSC22" s="183"/>
      <c r="CSE22" s="183"/>
      <c r="CSG22" s="183"/>
      <c r="CSI22" s="183"/>
      <c r="CSK22" s="183"/>
      <c r="CSM22" s="183"/>
      <c r="CSO22" s="183"/>
      <c r="CSQ22" s="183"/>
      <c r="CSS22" s="183"/>
      <c r="CSU22" s="183"/>
      <c r="CSW22" s="183"/>
      <c r="CSY22" s="183"/>
      <c r="CTA22" s="183"/>
      <c r="CTC22" s="183"/>
      <c r="CTE22" s="183"/>
      <c r="CTG22" s="183"/>
      <c r="CTI22" s="183"/>
      <c r="CTK22" s="183"/>
      <c r="CTM22" s="183"/>
      <c r="CTO22" s="183"/>
      <c r="CTQ22" s="183"/>
      <c r="CTS22" s="183"/>
      <c r="CTU22" s="183"/>
      <c r="CTW22" s="183"/>
      <c r="CTY22" s="183"/>
      <c r="CUA22" s="183"/>
      <c r="CUC22" s="183"/>
      <c r="CUE22" s="183"/>
      <c r="CUG22" s="183"/>
      <c r="CUI22" s="183"/>
      <c r="CUK22" s="183"/>
      <c r="CUM22" s="183"/>
      <c r="CUO22" s="183"/>
      <c r="CUQ22" s="183"/>
      <c r="CUS22" s="183"/>
      <c r="CUU22" s="183"/>
      <c r="CUW22" s="183"/>
      <c r="CUY22" s="183"/>
      <c r="CVA22" s="183"/>
      <c r="CVC22" s="183"/>
      <c r="CVE22" s="183"/>
      <c r="CVG22" s="183"/>
      <c r="CVI22" s="183"/>
      <c r="CVK22" s="183"/>
      <c r="CVM22" s="183"/>
      <c r="CVO22" s="183"/>
      <c r="CVQ22" s="183"/>
      <c r="CVS22" s="183"/>
      <c r="CVU22" s="183"/>
      <c r="CVW22" s="183"/>
      <c r="CVY22" s="183"/>
      <c r="CWA22" s="183"/>
      <c r="CWC22" s="183"/>
      <c r="CWE22" s="183"/>
      <c r="CWG22" s="183"/>
      <c r="CWI22" s="183"/>
      <c r="CWK22" s="183"/>
      <c r="CWM22" s="183"/>
      <c r="CWO22" s="183"/>
      <c r="CWQ22" s="183"/>
      <c r="CWS22" s="183"/>
      <c r="CWU22" s="183"/>
      <c r="CWW22" s="183"/>
      <c r="CWY22" s="183"/>
      <c r="CXA22" s="183"/>
      <c r="CXC22" s="183"/>
      <c r="CXE22" s="183"/>
      <c r="CXG22" s="183"/>
      <c r="CXI22" s="183"/>
      <c r="CXK22" s="183"/>
      <c r="CXM22" s="183"/>
      <c r="CXO22" s="183"/>
      <c r="CXQ22" s="183"/>
      <c r="CXS22" s="183"/>
      <c r="CXU22" s="183"/>
      <c r="CXW22" s="183"/>
      <c r="CXY22" s="183"/>
      <c r="CYA22" s="183"/>
      <c r="CYC22" s="183"/>
      <c r="CYE22" s="183"/>
      <c r="CYG22" s="183"/>
      <c r="CYI22" s="183"/>
      <c r="CYK22" s="183"/>
      <c r="CYM22" s="183"/>
      <c r="CYO22" s="183"/>
      <c r="CYQ22" s="183"/>
      <c r="CYS22" s="183"/>
      <c r="CYU22" s="183"/>
      <c r="CYW22" s="183"/>
      <c r="CYY22" s="183"/>
      <c r="CZA22" s="183"/>
      <c r="CZC22" s="183"/>
      <c r="CZE22" s="183"/>
      <c r="CZG22" s="183"/>
      <c r="CZI22" s="183"/>
      <c r="CZK22" s="183"/>
      <c r="CZM22" s="183"/>
      <c r="CZO22" s="183"/>
      <c r="CZQ22" s="183"/>
      <c r="CZS22" s="183"/>
      <c r="CZU22" s="183"/>
      <c r="CZW22" s="183"/>
      <c r="CZY22" s="183"/>
      <c r="DAA22" s="183"/>
      <c r="DAC22" s="183"/>
      <c r="DAE22" s="183"/>
      <c r="DAG22" s="183"/>
      <c r="DAI22" s="183"/>
      <c r="DAK22" s="183"/>
      <c r="DAM22" s="183"/>
      <c r="DAO22" s="183"/>
      <c r="DAQ22" s="183"/>
      <c r="DAS22" s="183"/>
      <c r="DAU22" s="183"/>
      <c r="DAW22" s="183"/>
      <c r="DAY22" s="183"/>
      <c r="DBA22" s="183"/>
      <c r="DBC22" s="183"/>
      <c r="DBE22" s="183"/>
      <c r="DBG22" s="183"/>
      <c r="DBI22" s="183"/>
      <c r="DBK22" s="183"/>
      <c r="DBM22" s="183"/>
      <c r="DBO22" s="183"/>
      <c r="DBQ22" s="183"/>
      <c r="DBS22" s="183"/>
      <c r="DBU22" s="183"/>
      <c r="DBW22" s="183"/>
      <c r="DBY22" s="183"/>
      <c r="DCA22" s="183"/>
      <c r="DCC22" s="183"/>
      <c r="DCE22" s="183"/>
      <c r="DCG22" s="183"/>
      <c r="DCI22" s="183"/>
      <c r="DCK22" s="183"/>
      <c r="DCM22" s="183"/>
      <c r="DCO22" s="183"/>
      <c r="DCQ22" s="183"/>
      <c r="DCS22" s="183"/>
      <c r="DCU22" s="183"/>
      <c r="DCW22" s="183"/>
      <c r="DCY22" s="183"/>
      <c r="DDA22" s="183"/>
      <c r="DDC22" s="183"/>
      <c r="DDE22" s="183"/>
      <c r="DDG22" s="183"/>
      <c r="DDI22" s="183"/>
      <c r="DDK22" s="183"/>
      <c r="DDM22" s="183"/>
      <c r="DDO22" s="183"/>
      <c r="DDQ22" s="183"/>
      <c r="DDS22" s="183"/>
      <c r="DDU22" s="183"/>
      <c r="DDW22" s="183"/>
      <c r="DDY22" s="183"/>
      <c r="DEA22" s="183"/>
      <c r="DEC22" s="183"/>
      <c r="DEE22" s="183"/>
      <c r="DEG22" s="183"/>
      <c r="DEI22" s="183"/>
      <c r="DEK22" s="183"/>
      <c r="DEM22" s="183"/>
      <c r="DEO22" s="183"/>
      <c r="DEQ22" s="183"/>
      <c r="DES22" s="183"/>
      <c r="DEU22" s="183"/>
      <c r="DEW22" s="183"/>
      <c r="DEY22" s="183"/>
      <c r="DFA22" s="183"/>
      <c r="DFC22" s="183"/>
      <c r="DFE22" s="183"/>
      <c r="DFG22" s="183"/>
      <c r="DFI22" s="183"/>
      <c r="DFK22" s="183"/>
      <c r="DFM22" s="183"/>
      <c r="DFO22" s="183"/>
      <c r="DFQ22" s="183"/>
      <c r="DFS22" s="183"/>
      <c r="DFU22" s="183"/>
      <c r="DFW22" s="183"/>
      <c r="DFY22" s="183"/>
      <c r="DGA22" s="183"/>
      <c r="DGC22" s="183"/>
      <c r="DGE22" s="183"/>
      <c r="DGG22" s="183"/>
      <c r="DGI22" s="183"/>
      <c r="DGK22" s="183"/>
      <c r="DGM22" s="183"/>
      <c r="DGO22" s="183"/>
      <c r="DGQ22" s="183"/>
      <c r="DGS22" s="183"/>
      <c r="DGU22" s="183"/>
      <c r="DGW22" s="183"/>
      <c r="DGY22" s="183"/>
      <c r="DHA22" s="183"/>
      <c r="DHC22" s="183"/>
      <c r="DHE22" s="183"/>
      <c r="DHG22" s="183"/>
      <c r="DHI22" s="183"/>
      <c r="DHK22" s="183"/>
      <c r="DHM22" s="183"/>
      <c r="DHO22" s="183"/>
      <c r="DHQ22" s="183"/>
      <c r="DHS22" s="183"/>
      <c r="DHU22" s="183"/>
      <c r="DHW22" s="183"/>
      <c r="DHY22" s="183"/>
      <c r="DIA22" s="183"/>
      <c r="DIC22" s="183"/>
      <c r="DIE22" s="183"/>
      <c r="DIG22" s="183"/>
      <c r="DII22" s="183"/>
      <c r="DIK22" s="183"/>
      <c r="DIM22" s="183"/>
      <c r="DIO22" s="183"/>
      <c r="DIQ22" s="183"/>
      <c r="DIS22" s="183"/>
      <c r="DIU22" s="183"/>
      <c r="DIW22" s="183"/>
      <c r="DIY22" s="183"/>
      <c r="DJA22" s="183"/>
      <c r="DJC22" s="183"/>
      <c r="DJE22" s="183"/>
      <c r="DJG22" s="183"/>
      <c r="DJI22" s="183"/>
      <c r="DJK22" s="183"/>
      <c r="DJM22" s="183"/>
      <c r="DJO22" s="183"/>
      <c r="DJQ22" s="183"/>
      <c r="DJS22" s="183"/>
      <c r="DJU22" s="183"/>
      <c r="DJW22" s="183"/>
      <c r="DJY22" s="183"/>
      <c r="DKA22" s="183"/>
      <c r="DKC22" s="183"/>
      <c r="DKE22" s="183"/>
      <c r="DKG22" s="183"/>
      <c r="DKI22" s="183"/>
      <c r="DKK22" s="183"/>
      <c r="DKM22" s="183"/>
      <c r="DKO22" s="183"/>
      <c r="DKQ22" s="183"/>
      <c r="DKS22" s="183"/>
      <c r="DKU22" s="183"/>
      <c r="DKW22" s="183"/>
      <c r="DKY22" s="183"/>
      <c r="DLA22" s="183"/>
      <c r="DLC22" s="183"/>
      <c r="DLE22" s="183"/>
      <c r="DLG22" s="183"/>
      <c r="DLI22" s="183"/>
      <c r="DLK22" s="183"/>
      <c r="DLM22" s="183"/>
      <c r="DLO22" s="183"/>
      <c r="DLQ22" s="183"/>
      <c r="DLS22" s="183"/>
      <c r="DLU22" s="183"/>
      <c r="DLW22" s="183"/>
      <c r="DLY22" s="183"/>
      <c r="DMA22" s="183"/>
      <c r="DMC22" s="183"/>
      <c r="DME22" s="183"/>
      <c r="DMG22" s="183"/>
      <c r="DMI22" s="183"/>
      <c r="DMK22" s="183"/>
      <c r="DMM22" s="183"/>
      <c r="DMO22" s="183"/>
      <c r="DMQ22" s="183"/>
      <c r="DMS22" s="183"/>
      <c r="DMU22" s="183"/>
      <c r="DMW22" s="183"/>
      <c r="DMY22" s="183"/>
      <c r="DNA22" s="183"/>
      <c r="DNC22" s="183"/>
      <c r="DNE22" s="183"/>
      <c r="DNG22" s="183"/>
      <c r="DNI22" s="183"/>
      <c r="DNK22" s="183"/>
      <c r="DNM22" s="183"/>
      <c r="DNO22" s="183"/>
      <c r="DNQ22" s="183"/>
      <c r="DNS22" s="183"/>
      <c r="DNU22" s="183"/>
      <c r="DNW22" s="183"/>
      <c r="DNY22" s="183"/>
      <c r="DOA22" s="183"/>
      <c r="DOC22" s="183"/>
      <c r="DOE22" s="183"/>
      <c r="DOG22" s="183"/>
      <c r="DOI22" s="183"/>
      <c r="DOK22" s="183"/>
      <c r="DOM22" s="183"/>
      <c r="DOO22" s="183"/>
      <c r="DOQ22" s="183"/>
      <c r="DOS22" s="183"/>
      <c r="DOU22" s="183"/>
      <c r="DOW22" s="183"/>
      <c r="DOY22" s="183"/>
      <c r="DPA22" s="183"/>
      <c r="DPC22" s="183"/>
      <c r="DPE22" s="183"/>
      <c r="DPG22" s="183"/>
      <c r="DPI22" s="183"/>
      <c r="DPK22" s="183"/>
      <c r="DPM22" s="183"/>
      <c r="DPO22" s="183"/>
      <c r="DPQ22" s="183"/>
      <c r="DPS22" s="183"/>
      <c r="DPU22" s="183"/>
      <c r="DPW22" s="183"/>
      <c r="DPY22" s="183"/>
      <c r="DQA22" s="183"/>
      <c r="DQC22" s="183"/>
      <c r="DQE22" s="183"/>
      <c r="DQG22" s="183"/>
      <c r="DQI22" s="183"/>
      <c r="DQK22" s="183"/>
      <c r="DQM22" s="183"/>
      <c r="DQO22" s="183"/>
      <c r="DQQ22" s="183"/>
      <c r="DQS22" s="183"/>
      <c r="DQU22" s="183"/>
      <c r="DQW22" s="183"/>
      <c r="DQY22" s="183"/>
      <c r="DRA22" s="183"/>
      <c r="DRC22" s="183"/>
      <c r="DRE22" s="183"/>
      <c r="DRG22" s="183"/>
      <c r="DRI22" s="183"/>
      <c r="DRK22" s="183"/>
      <c r="DRM22" s="183"/>
      <c r="DRO22" s="183"/>
      <c r="DRQ22" s="183"/>
      <c r="DRS22" s="183"/>
      <c r="DRU22" s="183"/>
      <c r="DRW22" s="183"/>
      <c r="DRY22" s="183"/>
      <c r="DSA22" s="183"/>
      <c r="DSC22" s="183"/>
      <c r="DSE22" s="183"/>
      <c r="DSG22" s="183"/>
      <c r="DSI22" s="183"/>
      <c r="DSK22" s="183"/>
      <c r="DSM22" s="183"/>
      <c r="DSO22" s="183"/>
      <c r="DSQ22" s="183"/>
      <c r="DSS22" s="183"/>
      <c r="DSU22" s="183"/>
      <c r="DSW22" s="183"/>
      <c r="DSY22" s="183"/>
      <c r="DTA22" s="183"/>
      <c r="DTC22" s="183"/>
      <c r="DTE22" s="183"/>
      <c r="DTG22" s="183"/>
      <c r="DTI22" s="183"/>
      <c r="DTK22" s="183"/>
      <c r="DTM22" s="183"/>
      <c r="DTO22" s="183"/>
      <c r="DTQ22" s="183"/>
      <c r="DTS22" s="183"/>
      <c r="DTU22" s="183"/>
      <c r="DTW22" s="183"/>
      <c r="DTY22" s="183"/>
      <c r="DUA22" s="183"/>
      <c r="DUC22" s="183"/>
      <c r="DUE22" s="183"/>
      <c r="DUG22" s="183"/>
      <c r="DUI22" s="183"/>
      <c r="DUK22" s="183"/>
      <c r="DUM22" s="183"/>
      <c r="DUO22" s="183"/>
      <c r="DUQ22" s="183"/>
      <c r="DUS22" s="183"/>
      <c r="DUU22" s="183"/>
      <c r="DUW22" s="183"/>
      <c r="DUY22" s="183"/>
      <c r="DVA22" s="183"/>
      <c r="DVC22" s="183"/>
      <c r="DVE22" s="183"/>
      <c r="DVG22" s="183"/>
      <c r="DVI22" s="183"/>
      <c r="DVK22" s="183"/>
      <c r="DVM22" s="183"/>
      <c r="DVO22" s="183"/>
      <c r="DVQ22" s="183"/>
      <c r="DVS22" s="183"/>
      <c r="DVU22" s="183"/>
      <c r="DVW22" s="183"/>
      <c r="DVY22" s="183"/>
      <c r="DWA22" s="183"/>
      <c r="DWC22" s="183"/>
      <c r="DWE22" s="183"/>
      <c r="DWG22" s="183"/>
      <c r="DWI22" s="183"/>
      <c r="DWK22" s="183"/>
      <c r="DWM22" s="183"/>
      <c r="DWO22" s="183"/>
      <c r="DWQ22" s="183"/>
      <c r="DWS22" s="183"/>
      <c r="DWU22" s="183"/>
      <c r="DWW22" s="183"/>
      <c r="DWY22" s="183"/>
      <c r="DXA22" s="183"/>
      <c r="DXC22" s="183"/>
      <c r="DXE22" s="183"/>
      <c r="DXG22" s="183"/>
      <c r="DXI22" s="183"/>
      <c r="DXK22" s="183"/>
      <c r="DXM22" s="183"/>
      <c r="DXO22" s="183"/>
      <c r="DXQ22" s="183"/>
      <c r="DXS22" s="183"/>
      <c r="DXU22" s="183"/>
      <c r="DXW22" s="183"/>
      <c r="DXY22" s="183"/>
      <c r="DYA22" s="183"/>
      <c r="DYC22" s="183"/>
      <c r="DYE22" s="183"/>
      <c r="DYG22" s="183"/>
      <c r="DYI22" s="183"/>
      <c r="DYK22" s="183"/>
      <c r="DYM22" s="183"/>
      <c r="DYO22" s="183"/>
      <c r="DYQ22" s="183"/>
      <c r="DYS22" s="183"/>
      <c r="DYU22" s="183"/>
      <c r="DYW22" s="183"/>
      <c r="DYY22" s="183"/>
      <c r="DZA22" s="183"/>
      <c r="DZC22" s="183"/>
      <c r="DZE22" s="183"/>
      <c r="DZG22" s="183"/>
      <c r="DZI22" s="183"/>
      <c r="DZK22" s="183"/>
      <c r="DZM22" s="183"/>
      <c r="DZO22" s="183"/>
      <c r="DZQ22" s="183"/>
      <c r="DZS22" s="183"/>
      <c r="DZU22" s="183"/>
      <c r="DZW22" s="183"/>
      <c r="DZY22" s="183"/>
      <c r="EAA22" s="183"/>
      <c r="EAC22" s="183"/>
      <c r="EAE22" s="183"/>
      <c r="EAG22" s="183"/>
      <c r="EAI22" s="183"/>
      <c r="EAK22" s="183"/>
      <c r="EAM22" s="183"/>
      <c r="EAO22" s="183"/>
      <c r="EAQ22" s="183"/>
      <c r="EAS22" s="183"/>
      <c r="EAU22" s="183"/>
      <c r="EAW22" s="183"/>
      <c r="EAY22" s="183"/>
      <c r="EBA22" s="183"/>
      <c r="EBC22" s="183"/>
      <c r="EBE22" s="183"/>
      <c r="EBG22" s="183"/>
      <c r="EBI22" s="183"/>
      <c r="EBK22" s="183"/>
      <c r="EBM22" s="183"/>
      <c r="EBO22" s="183"/>
      <c r="EBQ22" s="183"/>
      <c r="EBS22" s="183"/>
      <c r="EBU22" s="183"/>
      <c r="EBW22" s="183"/>
      <c r="EBY22" s="183"/>
      <c r="ECA22" s="183"/>
      <c r="ECC22" s="183"/>
      <c r="ECE22" s="183"/>
      <c r="ECG22" s="183"/>
      <c r="ECI22" s="183"/>
      <c r="ECK22" s="183"/>
      <c r="ECM22" s="183"/>
      <c r="ECO22" s="183"/>
      <c r="ECQ22" s="183"/>
      <c r="ECS22" s="183"/>
      <c r="ECU22" s="183"/>
      <c r="ECW22" s="183"/>
      <c r="ECY22" s="183"/>
      <c r="EDA22" s="183"/>
      <c r="EDC22" s="183"/>
      <c r="EDE22" s="183"/>
      <c r="EDG22" s="183"/>
      <c r="EDI22" s="183"/>
      <c r="EDK22" s="183"/>
      <c r="EDM22" s="183"/>
      <c r="EDO22" s="183"/>
      <c r="EDQ22" s="183"/>
      <c r="EDS22" s="183"/>
      <c r="EDU22" s="183"/>
      <c r="EDW22" s="183"/>
      <c r="EDY22" s="183"/>
      <c r="EEA22" s="183"/>
      <c r="EEC22" s="183"/>
      <c r="EEE22" s="183"/>
      <c r="EEG22" s="183"/>
      <c r="EEI22" s="183"/>
      <c r="EEK22" s="183"/>
      <c r="EEM22" s="183"/>
      <c r="EEO22" s="183"/>
      <c r="EEQ22" s="183"/>
      <c r="EES22" s="183"/>
      <c r="EEU22" s="183"/>
      <c r="EEW22" s="183"/>
      <c r="EEY22" s="183"/>
      <c r="EFA22" s="183"/>
      <c r="EFC22" s="183"/>
      <c r="EFE22" s="183"/>
      <c r="EFG22" s="183"/>
      <c r="EFI22" s="183"/>
      <c r="EFK22" s="183"/>
      <c r="EFM22" s="183"/>
      <c r="EFO22" s="183"/>
      <c r="EFQ22" s="183"/>
      <c r="EFS22" s="183"/>
      <c r="EFU22" s="183"/>
      <c r="EFW22" s="183"/>
      <c r="EFY22" s="183"/>
      <c r="EGA22" s="183"/>
      <c r="EGC22" s="183"/>
      <c r="EGE22" s="183"/>
      <c r="EGG22" s="183"/>
      <c r="EGI22" s="183"/>
      <c r="EGK22" s="183"/>
      <c r="EGM22" s="183"/>
      <c r="EGO22" s="183"/>
      <c r="EGQ22" s="183"/>
      <c r="EGS22" s="183"/>
      <c r="EGU22" s="183"/>
      <c r="EGW22" s="183"/>
      <c r="EGY22" s="183"/>
      <c r="EHA22" s="183"/>
      <c r="EHC22" s="183"/>
      <c r="EHE22" s="183"/>
      <c r="EHG22" s="183"/>
      <c r="EHI22" s="183"/>
      <c r="EHK22" s="183"/>
      <c r="EHM22" s="183"/>
      <c r="EHO22" s="183"/>
      <c r="EHQ22" s="183"/>
      <c r="EHS22" s="183"/>
      <c r="EHU22" s="183"/>
      <c r="EHW22" s="183"/>
      <c r="EHY22" s="183"/>
      <c r="EIA22" s="183"/>
      <c r="EIC22" s="183"/>
      <c r="EIE22" s="183"/>
      <c r="EIG22" s="183"/>
      <c r="EII22" s="183"/>
      <c r="EIK22" s="183"/>
      <c r="EIM22" s="183"/>
      <c r="EIO22" s="183"/>
      <c r="EIQ22" s="183"/>
      <c r="EIS22" s="183"/>
      <c r="EIU22" s="183"/>
      <c r="EIW22" s="183"/>
      <c r="EIY22" s="183"/>
      <c r="EJA22" s="183"/>
      <c r="EJC22" s="183"/>
      <c r="EJE22" s="183"/>
      <c r="EJG22" s="183"/>
      <c r="EJI22" s="183"/>
      <c r="EJK22" s="183"/>
      <c r="EJM22" s="183"/>
      <c r="EJO22" s="183"/>
      <c r="EJQ22" s="183"/>
      <c r="EJS22" s="183"/>
      <c r="EJU22" s="183"/>
      <c r="EJW22" s="183"/>
      <c r="EJY22" s="183"/>
      <c r="EKA22" s="183"/>
      <c r="EKC22" s="183"/>
      <c r="EKE22" s="183"/>
      <c r="EKG22" s="183"/>
      <c r="EKI22" s="183"/>
      <c r="EKK22" s="183"/>
      <c r="EKM22" s="183"/>
      <c r="EKO22" s="183"/>
      <c r="EKQ22" s="183"/>
      <c r="EKS22" s="183"/>
      <c r="EKU22" s="183"/>
      <c r="EKW22" s="183"/>
      <c r="EKY22" s="183"/>
      <c r="ELA22" s="183"/>
      <c r="ELC22" s="183"/>
      <c r="ELE22" s="183"/>
      <c r="ELG22" s="183"/>
      <c r="ELI22" s="183"/>
      <c r="ELK22" s="183"/>
      <c r="ELM22" s="183"/>
      <c r="ELO22" s="183"/>
      <c r="ELQ22" s="183"/>
      <c r="ELS22" s="183"/>
      <c r="ELU22" s="183"/>
      <c r="ELW22" s="183"/>
      <c r="ELY22" s="183"/>
      <c r="EMA22" s="183"/>
      <c r="EMC22" s="183"/>
      <c r="EME22" s="183"/>
      <c r="EMG22" s="183"/>
      <c r="EMI22" s="183"/>
      <c r="EMK22" s="183"/>
      <c r="EMM22" s="183"/>
      <c r="EMO22" s="183"/>
      <c r="EMQ22" s="183"/>
      <c r="EMS22" s="183"/>
      <c r="EMU22" s="183"/>
      <c r="EMW22" s="183"/>
      <c r="EMY22" s="183"/>
      <c r="ENA22" s="183"/>
      <c r="ENC22" s="183"/>
      <c r="ENE22" s="183"/>
      <c r="ENG22" s="183"/>
      <c r="ENI22" s="183"/>
      <c r="ENK22" s="183"/>
      <c r="ENM22" s="183"/>
      <c r="ENO22" s="183"/>
      <c r="ENQ22" s="183"/>
      <c r="ENS22" s="183"/>
      <c r="ENU22" s="183"/>
      <c r="ENW22" s="183"/>
      <c r="ENY22" s="183"/>
      <c r="EOA22" s="183"/>
      <c r="EOC22" s="183"/>
      <c r="EOE22" s="183"/>
      <c r="EOG22" s="183"/>
      <c r="EOI22" s="183"/>
      <c r="EOK22" s="183"/>
      <c r="EOM22" s="183"/>
      <c r="EOO22" s="183"/>
      <c r="EOQ22" s="183"/>
      <c r="EOS22" s="183"/>
      <c r="EOU22" s="183"/>
      <c r="EOW22" s="183"/>
      <c r="EOY22" s="183"/>
      <c r="EPA22" s="183"/>
      <c r="EPC22" s="183"/>
      <c r="EPE22" s="183"/>
      <c r="EPG22" s="183"/>
      <c r="EPI22" s="183"/>
      <c r="EPK22" s="183"/>
      <c r="EPM22" s="183"/>
      <c r="EPO22" s="183"/>
      <c r="EPQ22" s="183"/>
      <c r="EPS22" s="183"/>
      <c r="EPU22" s="183"/>
      <c r="EPW22" s="183"/>
      <c r="EPY22" s="183"/>
      <c r="EQA22" s="183"/>
      <c r="EQC22" s="183"/>
      <c r="EQE22" s="183"/>
      <c r="EQG22" s="183"/>
      <c r="EQI22" s="183"/>
      <c r="EQK22" s="183"/>
      <c r="EQM22" s="183"/>
      <c r="EQO22" s="183"/>
      <c r="EQQ22" s="183"/>
      <c r="EQS22" s="183"/>
      <c r="EQU22" s="183"/>
      <c r="EQW22" s="183"/>
      <c r="EQY22" s="183"/>
      <c r="ERA22" s="183"/>
      <c r="ERC22" s="183"/>
      <c r="ERE22" s="183"/>
      <c r="ERG22" s="183"/>
      <c r="ERI22" s="183"/>
      <c r="ERK22" s="183"/>
      <c r="ERM22" s="183"/>
      <c r="ERO22" s="183"/>
      <c r="ERQ22" s="183"/>
      <c r="ERS22" s="183"/>
      <c r="ERU22" s="183"/>
      <c r="ERW22" s="183"/>
      <c r="ERY22" s="183"/>
      <c r="ESA22" s="183"/>
      <c r="ESC22" s="183"/>
      <c r="ESE22" s="183"/>
      <c r="ESG22" s="183"/>
      <c r="ESI22" s="183"/>
      <c r="ESK22" s="183"/>
      <c r="ESM22" s="183"/>
      <c r="ESO22" s="183"/>
      <c r="ESQ22" s="183"/>
      <c r="ESS22" s="183"/>
      <c r="ESU22" s="183"/>
      <c r="ESW22" s="183"/>
      <c r="ESY22" s="183"/>
      <c r="ETA22" s="183"/>
      <c r="ETC22" s="183"/>
      <c r="ETE22" s="183"/>
      <c r="ETG22" s="183"/>
      <c r="ETI22" s="183"/>
      <c r="ETK22" s="183"/>
      <c r="ETM22" s="183"/>
      <c r="ETO22" s="183"/>
      <c r="ETQ22" s="183"/>
      <c r="ETS22" s="183"/>
      <c r="ETU22" s="183"/>
      <c r="ETW22" s="183"/>
      <c r="ETY22" s="183"/>
      <c r="EUA22" s="183"/>
      <c r="EUC22" s="183"/>
      <c r="EUE22" s="183"/>
      <c r="EUG22" s="183"/>
      <c r="EUI22" s="183"/>
      <c r="EUK22" s="183"/>
      <c r="EUM22" s="183"/>
      <c r="EUO22" s="183"/>
      <c r="EUQ22" s="183"/>
      <c r="EUS22" s="183"/>
      <c r="EUU22" s="183"/>
      <c r="EUW22" s="183"/>
      <c r="EUY22" s="183"/>
      <c r="EVA22" s="183"/>
      <c r="EVC22" s="183"/>
      <c r="EVE22" s="183"/>
      <c r="EVG22" s="183"/>
      <c r="EVI22" s="183"/>
      <c r="EVK22" s="183"/>
      <c r="EVM22" s="183"/>
      <c r="EVO22" s="183"/>
      <c r="EVQ22" s="183"/>
      <c r="EVS22" s="183"/>
      <c r="EVU22" s="183"/>
      <c r="EVW22" s="183"/>
      <c r="EVY22" s="183"/>
      <c r="EWA22" s="183"/>
      <c r="EWC22" s="183"/>
      <c r="EWE22" s="183"/>
      <c r="EWG22" s="183"/>
      <c r="EWI22" s="183"/>
      <c r="EWK22" s="183"/>
      <c r="EWM22" s="183"/>
      <c r="EWO22" s="183"/>
      <c r="EWQ22" s="183"/>
      <c r="EWS22" s="183"/>
      <c r="EWU22" s="183"/>
      <c r="EWW22" s="183"/>
      <c r="EWY22" s="183"/>
      <c r="EXA22" s="183"/>
      <c r="EXC22" s="183"/>
      <c r="EXE22" s="183"/>
      <c r="EXG22" s="183"/>
      <c r="EXI22" s="183"/>
      <c r="EXK22" s="183"/>
      <c r="EXM22" s="183"/>
      <c r="EXO22" s="183"/>
      <c r="EXQ22" s="183"/>
      <c r="EXS22" s="183"/>
      <c r="EXU22" s="183"/>
      <c r="EXW22" s="183"/>
      <c r="EXY22" s="183"/>
      <c r="EYA22" s="183"/>
      <c r="EYC22" s="183"/>
      <c r="EYE22" s="183"/>
      <c r="EYG22" s="183"/>
      <c r="EYI22" s="183"/>
      <c r="EYK22" s="183"/>
      <c r="EYM22" s="183"/>
      <c r="EYO22" s="183"/>
      <c r="EYQ22" s="183"/>
      <c r="EYS22" s="183"/>
      <c r="EYU22" s="183"/>
      <c r="EYW22" s="183"/>
      <c r="EYY22" s="183"/>
      <c r="EZA22" s="183"/>
      <c r="EZC22" s="183"/>
      <c r="EZE22" s="183"/>
      <c r="EZG22" s="183"/>
      <c r="EZI22" s="183"/>
      <c r="EZK22" s="183"/>
      <c r="EZM22" s="183"/>
      <c r="EZO22" s="183"/>
      <c r="EZQ22" s="183"/>
      <c r="EZS22" s="183"/>
      <c r="EZU22" s="183"/>
      <c r="EZW22" s="183"/>
      <c r="EZY22" s="183"/>
      <c r="FAA22" s="183"/>
      <c r="FAC22" s="183"/>
      <c r="FAE22" s="183"/>
      <c r="FAG22" s="183"/>
      <c r="FAI22" s="183"/>
      <c r="FAK22" s="183"/>
      <c r="FAM22" s="183"/>
      <c r="FAO22" s="183"/>
      <c r="FAQ22" s="183"/>
      <c r="FAS22" s="183"/>
      <c r="FAU22" s="183"/>
      <c r="FAW22" s="183"/>
      <c r="FAY22" s="183"/>
      <c r="FBA22" s="183"/>
      <c r="FBC22" s="183"/>
      <c r="FBE22" s="183"/>
      <c r="FBG22" s="183"/>
      <c r="FBI22" s="183"/>
      <c r="FBK22" s="183"/>
      <c r="FBM22" s="183"/>
      <c r="FBO22" s="183"/>
      <c r="FBQ22" s="183"/>
      <c r="FBS22" s="183"/>
      <c r="FBU22" s="183"/>
      <c r="FBW22" s="183"/>
      <c r="FBY22" s="183"/>
      <c r="FCA22" s="183"/>
      <c r="FCC22" s="183"/>
      <c r="FCE22" s="183"/>
      <c r="FCG22" s="183"/>
      <c r="FCI22" s="183"/>
      <c r="FCK22" s="183"/>
      <c r="FCM22" s="183"/>
      <c r="FCO22" s="183"/>
      <c r="FCQ22" s="183"/>
      <c r="FCS22" s="183"/>
      <c r="FCU22" s="183"/>
      <c r="FCW22" s="183"/>
      <c r="FCY22" s="183"/>
      <c r="FDA22" s="183"/>
      <c r="FDC22" s="183"/>
      <c r="FDE22" s="183"/>
      <c r="FDG22" s="183"/>
      <c r="FDI22" s="183"/>
      <c r="FDK22" s="183"/>
      <c r="FDM22" s="183"/>
      <c r="FDO22" s="183"/>
      <c r="FDQ22" s="183"/>
      <c r="FDS22" s="183"/>
      <c r="FDU22" s="183"/>
      <c r="FDW22" s="183"/>
      <c r="FDY22" s="183"/>
      <c r="FEA22" s="183"/>
      <c r="FEC22" s="183"/>
      <c r="FEE22" s="183"/>
      <c r="FEG22" s="183"/>
      <c r="FEI22" s="183"/>
      <c r="FEK22" s="183"/>
      <c r="FEM22" s="183"/>
      <c r="FEO22" s="183"/>
      <c r="FEQ22" s="183"/>
      <c r="FES22" s="183"/>
      <c r="FEU22" s="183"/>
      <c r="FEW22" s="183"/>
      <c r="FEY22" s="183"/>
      <c r="FFA22" s="183"/>
      <c r="FFC22" s="183"/>
      <c r="FFE22" s="183"/>
      <c r="FFG22" s="183"/>
      <c r="FFI22" s="183"/>
      <c r="FFK22" s="183"/>
      <c r="FFM22" s="183"/>
      <c r="FFO22" s="183"/>
      <c r="FFQ22" s="183"/>
      <c r="FFS22" s="183"/>
      <c r="FFU22" s="183"/>
      <c r="FFW22" s="183"/>
      <c r="FFY22" s="183"/>
      <c r="FGA22" s="183"/>
      <c r="FGC22" s="183"/>
      <c r="FGE22" s="183"/>
      <c r="FGG22" s="183"/>
      <c r="FGI22" s="183"/>
      <c r="FGK22" s="183"/>
      <c r="FGM22" s="183"/>
      <c r="FGO22" s="183"/>
      <c r="FGQ22" s="183"/>
      <c r="FGS22" s="183"/>
      <c r="FGU22" s="183"/>
      <c r="FGW22" s="183"/>
      <c r="FGY22" s="183"/>
      <c r="FHA22" s="183"/>
      <c r="FHC22" s="183"/>
      <c r="FHE22" s="183"/>
      <c r="FHG22" s="183"/>
      <c r="FHI22" s="183"/>
      <c r="FHK22" s="183"/>
      <c r="FHM22" s="183"/>
      <c r="FHO22" s="183"/>
      <c r="FHQ22" s="183"/>
      <c r="FHS22" s="183"/>
      <c r="FHU22" s="183"/>
      <c r="FHW22" s="183"/>
      <c r="FHY22" s="183"/>
      <c r="FIA22" s="183"/>
      <c r="FIC22" s="183"/>
      <c r="FIE22" s="183"/>
      <c r="FIG22" s="183"/>
      <c r="FII22" s="183"/>
      <c r="FIK22" s="183"/>
      <c r="FIM22" s="183"/>
      <c r="FIO22" s="183"/>
      <c r="FIQ22" s="183"/>
      <c r="FIS22" s="183"/>
      <c r="FIU22" s="183"/>
      <c r="FIW22" s="183"/>
      <c r="FIY22" s="183"/>
      <c r="FJA22" s="183"/>
      <c r="FJC22" s="183"/>
      <c r="FJE22" s="183"/>
      <c r="FJG22" s="183"/>
      <c r="FJI22" s="183"/>
      <c r="FJK22" s="183"/>
      <c r="FJM22" s="183"/>
      <c r="FJO22" s="183"/>
      <c r="FJQ22" s="183"/>
      <c r="FJS22" s="183"/>
      <c r="FJU22" s="183"/>
      <c r="FJW22" s="183"/>
      <c r="FJY22" s="183"/>
      <c r="FKA22" s="183"/>
      <c r="FKC22" s="183"/>
      <c r="FKE22" s="183"/>
      <c r="FKG22" s="183"/>
      <c r="FKI22" s="183"/>
      <c r="FKK22" s="183"/>
      <c r="FKM22" s="183"/>
      <c r="FKO22" s="183"/>
      <c r="FKQ22" s="183"/>
      <c r="FKS22" s="183"/>
      <c r="FKU22" s="183"/>
      <c r="FKW22" s="183"/>
      <c r="FKY22" s="183"/>
      <c r="FLA22" s="183"/>
      <c r="FLC22" s="183"/>
      <c r="FLE22" s="183"/>
      <c r="FLG22" s="183"/>
      <c r="FLI22" s="183"/>
      <c r="FLK22" s="183"/>
      <c r="FLM22" s="183"/>
      <c r="FLO22" s="183"/>
      <c r="FLQ22" s="183"/>
      <c r="FLS22" s="183"/>
      <c r="FLU22" s="183"/>
      <c r="FLW22" s="183"/>
      <c r="FLY22" s="183"/>
      <c r="FMA22" s="183"/>
      <c r="FMC22" s="183"/>
      <c r="FME22" s="183"/>
      <c r="FMG22" s="183"/>
      <c r="FMI22" s="183"/>
      <c r="FMK22" s="183"/>
      <c r="FMM22" s="183"/>
      <c r="FMO22" s="183"/>
      <c r="FMQ22" s="183"/>
      <c r="FMS22" s="183"/>
      <c r="FMU22" s="183"/>
      <c r="FMW22" s="183"/>
      <c r="FMY22" s="183"/>
      <c r="FNA22" s="183"/>
      <c r="FNC22" s="183"/>
      <c r="FNE22" s="183"/>
      <c r="FNG22" s="183"/>
      <c r="FNI22" s="183"/>
      <c r="FNK22" s="183"/>
      <c r="FNM22" s="183"/>
      <c r="FNO22" s="183"/>
      <c r="FNQ22" s="183"/>
      <c r="FNS22" s="183"/>
      <c r="FNU22" s="183"/>
      <c r="FNW22" s="183"/>
      <c r="FNY22" s="183"/>
      <c r="FOA22" s="183"/>
      <c r="FOC22" s="183"/>
      <c r="FOE22" s="183"/>
      <c r="FOG22" s="183"/>
      <c r="FOI22" s="183"/>
      <c r="FOK22" s="183"/>
      <c r="FOM22" s="183"/>
      <c r="FOO22" s="183"/>
      <c r="FOQ22" s="183"/>
      <c r="FOS22" s="183"/>
      <c r="FOU22" s="183"/>
      <c r="FOW22" s="183"/>
      <c r="FOY22" s="183"/>
      <c r="FPA22" s="183"/>
      <c r="FPC22" s="183"/>
      <c r="FPE22" s="183"/>
      <c r="FPG22" s="183"/>
      <c r="FPI22" s="183"/>
      <c r="FPK22" s="183"/>
      <c r="FPM22" s="183"/>
      <c r="FPO22" s="183"/>
      <c r="FPQ22" s="183"/>
      <c r="FPS22" s="183"/>
      <c r="FPU22" s="183"/>
      <c r="FPW22" s="183"/>
      <c r="FPY22" s="183"/>
      <c r="FQA22" s="183"/>
      <c r="FQC22" s="183"/>
      <c r="FQE22" s="183"/>
      <c r="FQG22" s="183"/>
      <c r="FQI22" s="183"/>
      <c r="FQK22" s="183"/>
      <c r="FQM22" s="183"/>
      <c r="FQO22" s="183"/>
      <c r="FQQ22" s="183"/>
      <c r="FQS22" s="183"/>
      <c r="FQU22" s="183"/>
      <c r="FQW22" s="183"/>
      <c r="FQY22" s="183"/>
      <c r="FRA22" s="183"/>
      <c r="FRC22" s="183"/>
      <c r="FRE22" s="183"/>
      <c r="FRG22" s="183"/>
      <c r="FRI22" s="183"/>
      <c r="FRK22" s="183"/>
      <c r="FRM22" s="183"/>
      <c r="FRO22" s="183"/>
      <c r="FRQ22" s="183"/>
      <c r="FRS22" s="183"/>
      <c r="FRU22" s="183"/>
      <c r="FRW22" s="183"/>
      <c r="FRY22" s="183"/>
      <c r="FSA22" s="183"/>
      <c r="FSC22" s="183"/>
      <c r="FSE22" s="183"/>
      <c r="FSG22" s="183"/>
      <c r="FSI22" s="183"/>
      <c r="FSK22" s="183"/>
      <c r="FSM22" s="183"/>
      <c r="FSO22" s="183"/>
      <c r="FSQ22" s="183"/>
      <c r="FSS22" s="183"/>
      <c r="FSU22" s="183"/>
      <c r="FSW22" s="183"/>
      <c r="FSY22" s="183"/>
      <c r="FTA22" s="183"/>
      <c r="FTC22" s="183"/>
      <c r="FTE22" s="183"/>
      <c r="FTG22" s="183"/>
      <c r="FTI22" s="183"/>
      <c r="FTK22" s="183"/>
      <c r="FTM22" s="183"/>
      <c r="FTO22" s="183"/>
      <c r="FTQ22" s="183"/>
      <c r="FTS22" s="183"/>
      <c r="FTU22" s="183"/>
      <c r="FTW22" s="183"/>
      <c r="FTY22" s="183"/>
      <c r="FUA22" s="183"/>
      <c r="FUC22" s="183"/>
      <c r="FUE22" s="183"/>
      <c r="FUG22" s="183"/>
      <c r="FUI22" s="183"/>
      <c r="FUK22" s="183"/>
      <c r="FUM22" s="183"/>
      <c r="FUO22" s="183"/>
      <c r="FUQ22" s="183"/>
      <c r="FUS22" s="183"/>
      <c r="FUU22" s="183"/>
      <c r="FUW22" s="183"/>
      <c r="FUY22" s="183"/>
      <c r="FVA22" s="183"/>
      <c r="FVC22" s="183"/>
      <c r="FVE22" s="183"/>
      <c r="FVG22" s="183"/>
      <c r="FVI22" s="183"/>
      <c r="FVK22" s="183"/>
      <c r="FVM22" s="183"/>
      <c r="FVO22" s="183"/>
      <c r="FVQ22" s="183"/>
      <c r="FVS22" s="183"/>
      <c r="FVU22" s="183"/>
      <c r="FVW22" s="183"/>
      <c r="FVY22" s="183"/>
      <c r="FWA22" s="183"/>
      <c r="FWC22" s="183"/>
      <c r="FWE22" s="183"/>
      <c r="FWG22" s="183"/>
      <c r="FWI22" s="183"/>
      <c r="FWK22" s="183"/>
      <c r="FWM22" s="183"/>
      <c r="FWO22" s="183"/>
      <c r="FWQ22" s="183"/>
      <c r="FWS22" s="183"/>
      <c r="FWU22" s="183"/>
      <c r="FWW22" s="183"/>
      <c r="FWY22" s="183"/>
      <c r="FXA22" s="183"/>
      <c r="FXC22" s="183"/>
      <c r="FXE22" s="183"/>
      <c r="FXG22" s="183"/>
      <c r="FXI22" s="183"/>
      <c r="FXK22" s="183"/>
      <c r="FXM22" s="183"/>
      <c r="FXO22" s="183"/>
      <c r="FXQ22" s="183"/>
      <c r="FXS22" s="183"/>
      <c r="FXU22" s="183"/>
      <c r="FXW22" s="183"/>
      <c r="FXY22" s="183"/>
      <c r="FYA22" s="183"/>
      <c r="FYC22" s="183"/>
      <c r="FYE22" s="183"/>
      <c r="FYG22" s="183"/>
      <c r="FYI22" s="183"/>
      <c r="FYK22" s="183"/>
      <c r="FYM22" s="183"/>
      <c r="FYO22" s="183"/>
      <c r="FYQ22" s="183"/>
      <c r="FYS22" s="183"/>
      <c r="FYU22" s="183"/>
      <c r="FYW22" s="183"/>
      <c r="FYY22" s="183"/>
      <c r="FZA22" s="183"/>
      <c r="FZC22" s="183"/>
      <c r="FZE22" s="183"/>
      <c r="FZG22" s="183"/>
      <c r="FZI22" s="183"/>
      <c r="FZK22" s="183"/>
      <c r="FZM22" s="183"/>
      <c r="FZO22" s="183"/>
      <c r="FZQ22" s="183"/>
      <c r="FZS22" s="183"/>
      <c r="FZU22" s="183"/>
      <c r="FZW22" s="183"/>
      <c r="FZY22" s="183"/>
      <c r="GAA22" s="183"/>
      <c r="GAC22" s="183"/>
      <c r="GAE22" s="183"/>
      <c r="GAG22" s="183"/>
      <c r="GAI22" s="183"/>
      <c r="GAK22" s="183"/>
      <c r="GAM22" s="183"/>
      <c r="GAO22" s="183"/>
      <c r="GAQ22" s="183"/>
      <c r="GAS22" s="183"/>
      <c r="GAU22" s="183"/>
      <c r="GAW22" s="183"/>
      <c r="GAY22" s="183"/>
      <c r="GBA22" s="183"/>
      <c r="GBC22" s="183"/>
      <c r="GBE22" s="183"/>
      <c r="GBG22" s="183"/>
      <c r="GBI22" s="183"/>
      <c r="GBK22" s="183"/>
      <c r="GBM22" s="183"/>
      <c r="GBO22" s="183"/>
      <c r="GBQ22" s="183"/>
      <c r="GBS22" s="183"/>
      <c r="GBU22" s="183"/>
      <c r="GBW22" s="183"/>
      <c r="GBY22" s="183"/>
      <c r="GCA22" s="183"/>
      <c r="GCC22" s="183"/>
      <c r="GCE22" s="183"/>
      <c r="GCG22" s="183"/>
      <c r="GCI22" s="183"/>
      <c r="GCK22" s="183"/>
      <c r="GCM22" s="183"/>
      <c r="GCO22" s="183"/>
      <c r="GCQ22" s="183"/>
      <c r="GCS22" s="183"/>
      <c r="GCU22" s="183"/>
      <c r="GCW22" s="183"/>
      <c r="GCY22" s="183"/>
      <c r="GDA22" s="183"/>
      <c r="GDC22" s="183"/>
      <c r="GDE22" s="183"/>
      <c r="GDG22" s="183"/>
      <c r="GDI22" s="183"/>
      <c r="GDK22" s="183"/>
      <c r="GDM22" s="183"/>
      <c r="GDO22" s="183"/>
      <c r="GDQ22" s="183"/>
      <c r="GDS22" s="183"/>
      <c r="GDU22" s="183"/>
      <c r="GDW22" s="183"/>
      <c r="GDY22" s="183"/>
      <c r="GEA22" s="183"/>
      <c r="GEC22" s="183"/>
      <c r="GEE22" s="183"/>
      <c r="GEG22" s="183"/>
      <c r="GEI22" s="183"/>
      <c r="GEK22" s="183"/>
      <c r="GEM22" s="183"/>
      <c r="GEO22" s="183"/>
      <c r="GEQ22" s="183"/>
      <c r="GES22" s="183"/>
      <c r="GEU22" s="183"/>
      <c r="GEW22" s="183"/>
      <c r="GEY22" s="183"/>
      <c r="GFA22" s="183"/>
      <c r="GFC22" s="183"/>
      <c r="GFE22" s="183"/>
      <c r="GFG22" s="183"/>
      <c r="GFI22" s="183"/>
      <c r="GFK22" s="183"/>
      <c r="GFM22" s="183"/>
      <c r="GFO22" s="183"/>
      <c r="GFQ22" s="183"/>
      <c r="GFS22" s="183"/>
      <c r="GFU22" s="183"/>
      <c r="GFW22" s="183"/>
      <c r="GFY22" s="183"/>
      <c r="GGA22" s="183"/>
      <c r="GGC22" s="183"/>
      <c r="GGE22" s="183"/>
      <c r="GGG22" s="183"/>
      <c r="GGI22" s="183"/>
      <c r="GGK22" s="183"/>
      <c r="GGM22" s="183"/>
      <c r="GGO22" s="183"/>
      <c r="GGQ22" s="183"/>
      <c r="GGS22" s="183"/>
      <c r="GGU22" s="183"/>
      <c r="GGW22" s="183"/>
      <c r="GGY22" s="183"/>
      <c r="GHA22" s="183"/>
      <c r="GHC22" s="183"/>
      <c r="GHE22" s="183"/>
      <c r="GHG22" s="183"/>
      <c r="GHI22" s="183"/>
      <c r="GHK22" s="183"/>
      <c r="GHM22" s="183"/>
      <c r="GHO22" s="183"/>
      <c r="GHQ22" s="183"/>
      <c r="GHS22" s="183"/>
      <c r="GHU22" s="183"/>
      <c r="GHW22" s="183"/>
      <c r="GHY22" s="183"/>
      <c r="GIA22" s="183"/>
      <c r="GIC22" s="183"/>
      <c r="GIE22" s="183"/>
      <c r="GIG22" s="183"/>
      <c r="GII22" s="183"/>
      <c r="GIK22" s="183"/>
      <c r="GIM22" s="183"/>
      <c r="GIO22" s="183"/>
      <c r="GIQ22" s="183"/>
      <c r="GIS22" s="183"/>
      <c r="GIU22" s="183"/>
      <c r="GIW22" s="183"/>
      <c r="GIY22" s="183"/>
      <c r="GJA22" s="183"/>
      <c r="GJC22" s="183"/>
      <c r="GJE22" s="183"/>
      <c r="GJG22" s="183"/>
      <c r="GJI22" s="183"/>
      <c r="GJK22" s="183"/>
      <c r="GJM22" s="183"/>
      <c r="GJO22" s="183"/>
      <c r="GJQ22" s="183"/>
      <c r="GJS22" s="183"/>
      <c r="GJU22" s="183"/>
      <c r="GJW22" s="183"/>
      <c r="GJY22" s="183"/>
      <c r="GKA22" s="183"/>
      <c r="GKC22" s="183"/>
      <c r="GKE22" s="183"/>
      <c r="GKG22" s="183"/>
      <c r="GKI22" s="183"/>
      <c r="GKK22" s="183"/>
      <c r="GKM22" s="183"/>
      <c r="GKO22" s="183"/>
      <c r="GKQ22" s="183"/>
      <c r="GKS22" s="183"/>
      <c r="GKU22" s="183"/>
      <c r="GKW22" s="183"/>
      <c r="GKY22" s="183"/>
      <c r="GLA22" s="183"/>
      <c r="GLC22" s="183"/>
      <c r="GLE22" s="183"/>
      <c r="GLG22" s="183"/>
      <c r="GLI22" s="183"/>
      <c r="GLK22" s="183"/>
      <c r="GLM22" s="183"/>
      <c r="GLO22" s="183"/>
      <c r="GLQ22" s="183"/>
      <c r="GLS22" s="183"/>
      <c r="GLU22" s="183"/>
      <c r="GLW22" s="183"/>
      <c r="GLY22" s="183"/>
      <c r="GMA22" s="183"/>
      <c r="GMC22" s="183"/>
      <c r="GME22" s="183"/>
      <c r="GMG22" s="183"/>
      <c r="GMI22" s="183"/>
      <c r="GMK22" s="183"/>
      <c r="GMM22" s="183"/>
      <c r="GMO22" s="183"/>
      <c r="GMQ22" s="183"/>
      <c r="GMS22" s="183"/>
      <c r="GMU22" s="183"/>
      <c r="GMW22" s="183"/>
      <c r="GMY22" s="183"/>
      <c r="GNA22" s="183"/>
      <c r="GNC22" s="183"/>
      <c r="GNE22" s="183"/>
      <c r="GNG22" s="183"/>
      <c r="GNI22" s="183"/>
      <c r="GNK22" s="183"/>
      <c r="GNM22" s="183"/>
      <c r="GNO22" s="183"/>
      <c r="GNQ22" s="183"/>
      <c r="GNS22" s="183"/>
      <c r="GNU22" s="183"/>
      <c r="GNW22" s="183"/>
      <c r="GNY22" s="183"/>
      <c r="GOA22" s="183"/>
      <c r="GOC22" s="183"/>
      <c r="GOE22" s="183"/>
      <c r="GOG22" s="183"/>
      <c r="GOI22" s="183"/>
      <c r="GOK22" s="183"/>
      <c r="GOM22" s="183"/>
      <c r="GOO22" s="183"/>
      <c r="GOQ22" s="183"/>
      <c r="GOS22" s="183"/>
      <c r="GOU22" s="183"/>
      <c r="GOW22" s="183"/>
      <c r="GOY22" s="183"/>
      <c r="GPA22" s="183"/>
      <c r="GPC22" s="183"/>
      <c r="GPE22" s="183"/>
      <c r="GPG22" s="183"/>
      <c r="GPI22" s="183"/>
      <c r="GPK22" s="183"/>
      <c r="GPM22" s="183"/>
      <c r="GPO22" s="183"/>
      <c r="GPQ22" s="183"/>
      <c r="GPS22" s="183"/>
      <c r="GPU22" s="183"/>
      <c r="GPW22" s="183"/>
      <c r="GPY22" s="183"/>
      <c r="GQA22" s="183"/>
      <c r="GQC22" s="183"/>
      <c r="GQE22" s="183"/>
      <c r="GQG22" s="183"/>
      <c r="GQI22" s="183"/>
      <c r="GQK22" s="183"/>
      <c r="GQM22" s="183"/>
      <c r="GQO22" s="183"/>
      <c r="GQQ22" s="183"/>
      <c r="GQS22" s="183"/>
      <c r="GQU22" s="183"/>
      <c r="GQW22" s="183"/>
      <c r="GQY22" s="183"/>
      <c r="GRA22" s="183"/>
      <c r="GRC22" s="183"/>
      <c r="GRE22" s="183"/>
      <c r="GRG22" s="183"/>
      <c r="GRI22" s="183"/>
      <c r="GRK22" s="183"/>
      <c r="GRM22" s="183"/>
      <c r="GRO22" s="183"/>
      <c r="GRQ22" s="183"/>
      <c r="GRS22" s="183"/>
      <c r="GRU22" s="183"/>
      <c r="GRW22" s="183"/>
      <c r="GRY22" s="183"/>
      <c r="GSA22" s="183"/>
      <c r="GSC22" s="183"/>
      <c r="GSE22" s="183"/>
      <c r="GSG22" s="183"/>
      <c r="GSI22" s="183"/>
      <c r="GSK22" s="183"/>
      <c r="GSM22" s="183"/>
      <c r="GSO22" s="183"/>
      <c r="GSQ22" s="183"/>
      <c r="GSS22" s="183"/>
      <c r="GSU22" s="183"/>
      <c r="GSW22" s="183"/>
      <c r="GSY22" s="183"/>
      <c r="GTA22" s="183"/>
      <c r="GTC22" s="183"/>
      <c r="GTE22" s="183"/>
      <c r="GTG22" s="183"/>
      <c r="GTI22" s="183"/>
      <c r="GTK22" s="183"/>
      <c r="GTM22" s="183"/>
      <c r="GTO22" s="183"/>
      <c r="GTQ22" s="183"/>
      <c r="GTS22" s="183"/>
      <c r="GTU22" s="183"/>
      <c r="GTW22" s="183"/>
      <c r="GTY22" s="183"/>
      <c r="GUA22" s="183"/>
      <c r="GUC22" s="183"/>
      <c r="GUE22" s="183"/>
      <c r="GUG22" s="183"/>
      <c r="GUI22" s="183"/>
      <c r="GUK22" s="183"/>
      <c r="GUM22" s="183"/>
      <c r="GUO22" s="183"/>
      <c r="GUQ22" s="183"/>
      <c r="GUS22" s="183"/>
      <c r="GUU22" s="183"/>
      <c r="GUW22" s="183"/>
      <c r="GUY22" s="183"/>
      <c r="GVA22" s="183"/>
      <c r="GVC22" s="183"/>
      <c r="GVE22" s="183"/>
      <c r="GVG22" s="183"/>
      <c r="GVI22" s="183"/>
      <c r="GVK22" s="183"/>
      <c r="GVM22" s="183"/>
      <c r="GVO22" s="183"/>
      <c r="GVQ22" s="183"/>
      <c r="GVS22" s="183"/>
      <c r="GVU22" s="183"/>
      <c r="GVW22" s="183"/>
      <c r="GVY22" s="183"/>
      <c r="GWA22" s="183"/>
      <c r="GWC22" s="183"/>
      <c r="GWE22" s="183"/>
      <c r="GWG22" s="183"/>
      <c r="GWI22" s="183"/>
      <c r="GWK22" s="183"/>
      <c r="GWM22" s="183"/>
      <c r="GWO22" s="183"/>
      <c r="GWQ22" s="183"/>
      <c r="GWS22" s="183"/>
      <c r="GWU22" s="183"/>
      <c r="GWW22" s="183"/>
      <c r="GWY22" s="183"/>
      <c r="GXA22" s="183"/>
      <c r="GXC22" s="183"/>
      <c r="GXE22" s="183"/>
      <c r="GXG22" s="183"/>
      <c r="GXI22" s="183"/>
      <c r="GXK22" s="183"/>
      <c r="GXM22" s="183"/>
      <c r="GXO22" s="183"/>
      <c r="GXQ22" s="183"/>
      <c r="GXS22" s="183"/>
      <c r="GXU22" s="183"/>
      <c r="GXW22" s="183"/>
      <c r="GXY22" s="183"/>
      <c r="GYA22" s="183"/>
      <c r="GYC22" s="183"/>
      <c r="GYE22" s="183"/>
      <c r="GYG22" s="183"/>
      <c r="GYI22" s="183"/>
      <c r="GYK22" s="183"/>
      <c r="GYM22" s="183"/>
      <c r="GYO22" s="183"/>
      <c r="GYQ22" s="183"/>
      <c r="GYS22" s="183"/>
      <c r="GYU22" s="183"/>
      <c r="GYW22" s="183"/>
      <c r="GYY22" s="183"/>
      <c r="GZA22" s="183"/>
      <c r="GZC22" s="183"/>
      <c r="GZE22" s="183"/>
      <c r="GZG22" s="183"/>
      <c r="GZI22" s="183"/>
      <c r="GZK22" s="183"/>
      <c r="GZM22" s="183"/>
      <c r="GZO22" s="183"/>
      <c r="GZQ22" s="183"/>
      <c r="GZS22" s="183"/>
      <c r="GZU22" s="183"/>
      <c r="GZW22" s="183"/>
      <c r="GZY22" s="183"/>
      <c r="HAA22" s="183"/>
      <c r="HAC22" s="183"/>
      <c r="HAE22" s="183"/>
      <c r="HAG22" s="183"/>
      <c r="HAI22" s="183"/>
      <c r="HAK22" s="183"/>
      <c r="HAM22" s="183"/>
      <c r="HAO22" s="183"/>
      <c r="HAQ22" s="183"/>
      <c r="HAS22" s="183"/>
      <c r="HAU22" s="183"/>
      <c r="HAW22" s="183"/>
      <c r="HAY22" s="183"/>
      <c r="HBA22" s="183"/>
      <c r="HBC22" s="183"/>
      <c r="HBE22" s="183"/>
      <c r="HBG22" s="183"/>
      <c r="HBI22" s="183"/>
      <c r="HBK22" s="183"/>
      <c r="HBM22" s="183"/>
      <c r="HBO22" s="183"/>
      <c r="HBQ22" s="183"/>
      <c r="HBS22" s="183"/>
      <c r="HBU22" s="183"/>
      <c r="HBW22" s="183"/>
      <c r="HBY22" s="183"/>
      <c r="HCA22" s="183"/>
      <c r="HCC22" s="183"/>
      <c r="HCE22" s="183"/>
      <c r="HCG22" s="183"/>
      <c r="HCI22" s="183"/>
      <c r="HCK22" s="183"/>
      <c r="HCM22" s="183"/>
      <c r="HCO22" s="183"/>
      <c r="HCQ22" s="183"/>
      <c r="HCS22" s="183"/>
      <c r="HCU22" s="183"/>
      <c r="HCW22" s="183"/>
      <c r="HCY22" s="183"/>
      <c r="HDA22" s="183"/>
      <c r="HDC22" s="183"/>
      <c r="HDE22" s="183"/>
      <c r="HDG22" s="183"/>
      <c r="HDI22" s="183"/>
      <c r="HDK22" s="183"/>
      <c r="HDM22" s="183"/>
      <c r="HDO22" s="183"/>
      <c r="HDQ22" s="183"/>
      <c r="HDS22" s="183"/>
      <c r="HDU22" s="183"/>
      <c r="HDW22" s="183"/>
      <c r="HDY22" s="183"/>
      <c r="HEA22" s="183"/>
      <c r="HEC22" s="183"/>
      <c r="HEE22" s="183"/>
      <c r="HEG22" s="183"/>
      <c r="HEI22" s="183"/>
      <c r="HEK22" s="183"/>
      <c r="HEM22" s="183"/>
      <c r="HEO22" s="183"/>
      <c r="HEQ22" s="183"/>
      <c r="HES22" s="183"/>
      <c r="HEU22" s="183"/>
      <c r="HEW22" s="183"/>
      <c r="HEY22" s="183"/>
      <c r="HFA22" s="183"/>
      <c r="HFC22" s="183"/>
      <c r="HFE22" s="183"/>
      <c r="HFG22" s="183"/>
      <c r="HFI22" s="183"/>
      <c r="HFK22" s="183"/>
      <c r="HFM22" s="183"/>
      <c r="HFO22" s="183"/>
      <c r="HFQ22" s="183"/>
      <c r="HFS22" s="183"/>
      <c r="HFU22" s="183"/>
      <c r="HFW22" s="183"/>
      <c r="HFY22" s="183"/>
      <c r="HGA22" s="183"/>
      <c r="HGC22" s="183"/>
      <c r="HGE22" s="183"/>
      <c r="HGG22" s="183"/>
      <c r="HGI22" s="183"/>
      <c r="HGK22" s="183"/>
      <c r="HGM22" s="183"/>
      <c r="HGO22" s="183"/>
      <c r="HGQ22" s="183"/>
      <c r="HGS22" s="183"/>
      <c r="HGU22" s="183"/>
      <c r="HGW22" s="183"/>
      <c r="HGY22" s="183"/>
      <c r="HHA22" s="183"/>
      <c r="HHC22" s="183"/>
      <c r="HHE22" s="183"/>
      <c r="HHG22" s="183"/>
      <c r="HHI22" s="183"/>
      <c r="HHK22" s="183"/>
      <c r="HHM22" s="183"/>
      <c r="HHO22" s="183"/>
      <c r="HHQ22" s="183"/>
      <c r="HHS22" s="183"/>
      <c r="HHU22" s="183"/>
      <c r="HHW22" s="183"/>
      <c r="HHY22" s="183"/>
      <c r="HIA22" s="183"/>
      <c r="HIC22" s="183"/>
      <c r="HIE22" s="183"/>
      <c r="HIG22" s="183"/>
      <c r="HII22" s="183"/>
      <c r="HIK22" s="183"/>
      <c r="HIM22" s="183"/>
      <c r="HIO22" s="183"/>
      <c r="HIQ22" s="183"/>
      <c r="HIS22" s="183"/>
      <c r="HIU22" s="183"/>
      <c r="HIW22" s="183"/>
      <c r="HIY22" s="183"/>
      <c r="HJA22" s="183"/>
      <c r="HJC22" s="183"/>
      <c r="HJE22" s="183"/>
      <c r="HJG22" s="183"/>
      <c r="HJI22" s="183"/>
      <c r="HJK22" s="183"/>
      <c r="HJM22" s="183"/>
      <c r="HJO22" s="183"/>
      <c r="HJQ22" s="183"/>
      <c r="HJS22" s="183"/>
      <c r="HJU22" s="183"/>
      <c r="HJW22" s="183"/>
      <c r="HJY22" s="183"/>
      <c r="HKA22" s="183"/>
      <c r="HKC22" s="183"/>
      <c r="HKE22" s="183"/>
      <c r="HKG22" s="183"/>
      <c r="HKI22" s="183"/>
      <c r="HKK22" s="183"/>
      <c r="HKM22" s="183"/>
      <c r="HKO22" s="183"/>
      <c r="HKQ22" s="183"/>
      <c r="HKS22" s="183"/>
      <c r="HKU22" s="183"/>
      <c r="HKW22" s="183"/>
      <c r="HKY22" s="183"/>
      <c r="HLA22" s="183"/>
      <c r="HLC22" s="183"/>
      <c r="HLE22" s="183"/>
      <c r="HLG22" s="183"/>
      <c r="HLI22" s="183"/>
      <c r="HLK22" s="183"/>
      <c r="HLM22" s="183"/>
      <c r="HLO22" s="183"/>
      <c r="HLQ22" s="183"/>
      <c r="HLS22" s="183"/>
      <c r="HLU22" s="183"/>
      <c r="HLW22" s="183"/>
      <c r="HLY22" s="183"/>
      <c r="HMA22" s="183"/>
      <c r="HMC22" s="183"/>
      <c r="HME22" s="183"/>
      <c r="HMG22" s="183"/>
      <c r="HMI22" s="183"/>
      <c r="HMK22" s="183"/>
      <c r="HMM22" s="183"/>
      <c r="HMO22" s="183"/>
      <c r="HMQ22" s="183"/>
      <c r="HMS22" s="183"/>
      <c r="HMU22" s="183"/>
      <c r="HMW22" s="183"/>
      <c r="HMY22" s="183"/>
      <c r="HNA22" s="183"/>
      <c r="HNC22" s="183"/>
      <c r="HNE22" s="183"/>
      <c r="HNG22" s="183"/>
      <c r="HNI22" s="183"/>
      <c r="HNK22" s="183"/>
      <c r="HNM22" s="183"/>
      <c r="HNO22" s="183"/>
      <c r="HNQ22" s="183"/>
      <c r="HNS22" s="183"/>
      <c r="HNU22" s="183"/>
      <c r="HNW22" s="183"/>
      <c r="HNY22" s="183"/>
      <c r="HOA22" s="183"/>
      <c r="HOC22" s="183"/>
      <c r="HOE22" s="183"/>
      <c r="HOG22" s="183"/>
      <c r="HOI22" s="183"/>
      <c r="HOK22" s="183"/>
      <c r="HOM22" s="183"/>
      <c r="HOO22" s="183"/>
      <c r="HOQ22" s="183"/>
      <c r="HOS22" s="183"/>
      <c r="HOU22" s="183"/>
      <c r="HOW22" s="183"/>
      <c r="HOY22" s="183"/>
      <c r="HPA22" s="183"/>
      <c r="HPC22" s="183"/>
      <c r="HPE22" s="183"/>
      <c r="HPG22" s="183"/>
      <c r="HPI22" s="183"/>
      <c r="HPK22" s="183"/>
      <c r="HPM22" s="183"/>
      <c r="HPO22" s="183"/>
      <c r="HPQ22" s="183"/>
      <c r="HPS22" s="183"/>
      <c r="HPU22" s="183"/>
      <c r="HPW22" s="183"/>
      <c r="HPY22" s="183"/>
      <c r="HQA22" s="183"/>
      <c r="HQC22" s="183"/>
      <c r="HQE22" s="183"/>
      <c r="HQG22" s="183"/>
      <c r="HQI22" s="183"/>
      <c r="HQK22" s="183"/>
      <c r="HQM22" s="183"/>
      <c r="HQO22" s="183"/>
      <c r="HQQ22" s="183"/>
      <c r="HQS22" s="183"/>
      <c r="HQU22" s="183"/>
      <c r="HQW22" s="183"/>
      <c r="HQY22" s="183"/>
      <c r="HRA22" s="183"/>
      <c r="HRC22" s="183"/>
      <c r="HRE22" s="183"/>
      <c r="HRG22" s="183"/>
      <c r="HRI22" s="183"/>
      <c r="HRK22" s="183"/>
      <c r="HRM22" s="183"/>
      <c r="HRO22" s="183"/>
      <c r="HRQ22" s="183"/>
      <c r="HRS22" s="183"/>
      <c r="HRU22" s="183"/>
      <c r="HRW22" s="183"/>
      <c r="HRY22" s="183"/>
      <c r="HSA22" s="183"/>
      <c r="HSC22" s="183"/>
      <c r="HSE22" s="183"/>
      <c r="HSG22" s="183"/>
      <c r="HSI22" s="183"/>
      <c r="HSK22" s="183"/>
      <c r="HSM22" s="183"/>
      <c r="HSO22" s="183"/>
      <c r="HSQ22" s="183"/>
      <c r="HSS22" s="183"/>
      <c r="HSU22" s="183"/>
      <c r="HSW22" s="183"/>
      <c r="HSY22" s="183"/>
      <c r="HTA22" s="183"/>
      <c r="HTC22" s="183"/>
      <c r="HTE22" s="183"/>
      <c r="HTG22" s="183"/>
      <c r="HTI22" s="183"/>
      <c r="HTK22" s="183"/>
      <c r="HTM22" s="183"/>
      <c r="HTO22" s="183"/>
      <c r="HTQ22" s="183"/>
      <c r="HTS22" s="183"/>
      <c r="HTU22" s="183"/>
      <c r="HTW22" s="183"/>
      <c r="HTY22" s="183"/>
      <c r="HUA22" s="183"/>
      <c r="HUC22" s="183"/>
      <c r="HUE22" s="183"/>
      <c r="HUG22" s="183"/>
      <c r="HUI22" s="183"/>
      <c r="HUK22" s="183"/>
      <c r="HUM22" s="183"/>
      <c r="HUO22" s="183"/>
      <c r="HUQ22" s="183"/>
      <c r="HUS22" s="183"/>
      <c r="HUU22" s="183"/>
      <c r="HUW22" s="183"/>
      <c r="HUY22" s="183"/>
      <c r="HVA22" s="183"/>
      <c r="HVC22" s="183"/>
      <c r="HVE22" s="183"/>
      <c r="HVG22" s="183"/>
      <c r="HVI22" s="183"/>
      <c r="HVK22" s="183"/>
      <c r="HVM22" s="183"/>
      <c r="HVO22" s="183"/>
      <c r="HVQ22" s="183"/>
      <c r="HVS22" s="183"/>
      <c r="HVU22" s="183"/>
      <c r="HVW22" s="183"/>
      <c r="HVY22" s="183"/>
      <c r="HWA22" s="183"/>
      <c r="HWC22" s="183"/>
      <c r="HWE22" s="183"/>
      <c r="HWG22" s="183"/>
      <c r="HWI22" s="183"/>
      <c r="HWK22" s="183"/>
      <c r="HWM22" s="183"/>
      <c r="HWO22" s="183"/>
      <c r="HWQ22" s="183"/>
      <c r="HWS22" s="183"/>
      <c r="HWU22" s="183"/>
      <c r="HWW22" s="183"/>
      <c r="HWY22" s="183"/>
      <c r="HXA22" s="183"/>
      <c r="HXC22" s="183"/>
      <c r="HXE22" s="183"/>
      <c r="HXG22" s="183"/>
      <c r="HXI22" s="183"/>
      <c r="HXK22" s="183"/>
      <c r="HXM22" s="183"/>
      <c r="HXO22" s="183"/>
      <c r="HXQ22" s="183"/>
      <c r="HXS22" s="183"/>
      <c r="HXU22" s="183"/>
      <c r="HXW22" s="183"/>
      <c r="HXY22" s="183"/>
      <c r="HYA22" s="183"/>
      <c r="HYC22" s="183"/>
      <c r="HYE22" s="183"/>
      <c r="HYG22" s="183"/>
      <c r="HYI22" s="183"/>
      <c r="HYK22" s="183"/>
      <c r="HYM22" s="183"/>
      <c r="HYO22" s="183"/>
      <c r="HYQ22" s="183"/>
      <c r="HYS22" s="183"/>
      <c r="HYU22" s="183"/>
      <c r="HYW22" s="183"/>
      <c r="HYY22" s="183"/>
      <c r="HZA22" s="183"/>
      <c r="HZC22" s="183"/>
      <c r="HZE22" s="183"/>
      <c r="HZG22" s="183"/>
      <c r="HZI22" s="183"/>
      <c r="HZK22" s="183"/>
      <c r="HZM22" s="183"/>
      <c r="HZO22" s="183"/>
      <c r="HZQ22" s="183"/>
      <c r="HZS22" s="183"/>
      <c r="HZU22" s="183"/>
      <c r="HZW22" s="183"/>
      <c r="HZY22" s="183"/>
      <c r="IAA22" s="183"/>
      <c r="IAC22" s="183"/>
      <c r="IAE22" s="183"/>
      <c r="IAG22" s="183"/>
      <c r="IAI22" s="183"/>
      <c r="IAK22" s="183"/>
      <c r="IAM22" s="183"/>
      <c r="IAO22" s="183"/>
      <c r="IAQ22" s="183"/>
      <c r="IAS22" s="183"/>
      <c r="IAU22" s="183"/>
      <c r="IAW22" s="183"/>
      <c r="IAY22" s="183"/>
      <c r="IBA22" s="183"/>
      <c r="IBC22" s="183"/>
      <c r="IBE22" s="183"/>
      <c r="IBG22" s="183"/>
      <c r="IBI22" s="183"/>
      <c r="IBK22" s="183"/>
      <c r="IBM22" s="183"/>
      <c r="IBO22" s="183"/>
      <c r="IBQ22" s="183"/>
      <c r="IBS22" s="183"/>
      <c r="IBU22" s="183"/>
      <c r="IBW22" s="183"/>
      <c r="IBY22" s="183"/>
      <c r="ICA22" s="183"/>
      <c r="ICC22" s="183"/>
      <c r="ICE22" s="183"/>
      <c r="ICG22" s="183"/>
      <c r="ICI22" s="183"/>
      <c r="ICK22" s="183"/>
      <c r="ICM22" s="183"/>
      <c r="ICO22" s="183"/>
      <c r="ICQ22" s="183"/>
      <c r="ICS22" s="183"/>
      <c r="ICU22" s="183"/>
      <c r="ICW22" s="183"/>
      <c r="ICY22" s="183"/>
      <c r="IDA22" s="183"/>
      <c r="IDC22" s="183"/>
      <c r="IDE22" s="183"/>
      <c r="IDG22" s="183"/>
      <c r="IDI22" s="183"/>
      <c r="IDK22" s="183"/>
      <c r="IDM22" s="183"/>
      <c r="IDO22" s="183"/>
      <c r="IDQ22" s="183"/>
      <c r="IDS22" s="183"/>
      <c r="IDU22" s="183"/>
      <c r="IDW22" s="183"/>
      <c r="IDY22" s="183"/>
      <c r="IEA22" s="183"/>
      <c r="IEC22" s="183"/>
      <c r="IEE22" s="183"/>
      <c r="IEG22" s="183"/>
      <c r="IEI22" s="183"/>
      <c r="IEK22" s="183"/>
      <c r="IEM22" s="183"/>
      <c r="IEO22" s="183"/>
      <c r="IEQ22" s="183"/>
      <c r="IES22" s="183"/>
      <c r="IEU22" s="183"/>
      <c r="IEW22" s="183"/>
      <c r="IEY22" s="183"/>
      <c r="IFA22" s="183"/>
      <c r="IFC22" s="183"/>
      <c r="IFE22" s="183"/>
      <c r="IFG22" s="183"/>
      <c r="IFI22" s="183"/>
      <c r="IFK22" s="183"/>
      <c r="IFM22" s="183"/>
      <c r="IFO22" s="183"/>
      <c r="IFQ22" s="183"/>
      <c r="IFS22" s="183"/>
      <c r="IFU22" s="183"/>
      <c r="IFW22" s="183"/>
      <c r="IFY22" s="183"/>
      <c r="IGA22" s="183"/>
      <c r="IGC22" s="183"/>
      <c r="IGE22" s="183"/>
      <c r="IGG22" s="183"/>
      <c r="IGI22" s="183"/>
      <c r="IGK22" s="183"/>
      <c r="IGM22" s="183"/>
      <c r="IGO22" s="183"/>
      <c r="IGQ22" s="183"/>
      <c r="IGS22" s="183"/>
      <c r="IGU22" s="183"/>
      <c r="IGW22" s="183"/>
      <c r="IGY22" s="183"/>
      <c r="IHA22" s="183"/>
      <c r="IHC22" s="183"/>
      <c r="IHE22" s="183"/>
      <c r="IHG22" s="183"/>
      <c r="IHI22" s="183"/>
      <c r="IHK22" s="183"/>
      <c r="IHM22" s="183"/>
      <c r="IHO22" s="183"/>
      <c r="IHQ22" s="183"/>
      <c r="IHS22" s="183"/>
      <c r="IHU22" s="183"/>
      <c r="IHW22" s="183"/>
      <c r="IHY22" s="183"/>
      <c r="IIA22" s="183"/>
      <c r="IIC22" s="183"/>
      <c r="IIE22" s="183"/>
      <c r="IIG22" s="183"/>
      <c r="III22" s="183"/>
      <c r="IIK22" s="183"/>
      <c r="IIM22" s="183"/>
      <c r="IIO22" s="183"/>
      <c r="IIQ22" s="183"/>
      <c r="IIS22" s="183"/>
      <c r="IIU22" s="183"/>
      <c r="IIW22" s="183"/>
      <c r="IIY22" s="183"/>
      <c r="IJA22" s="183"/>
      <c r="IJC22" s="183"/>
      <c r="IJE22" s="183"/>
      <c r="IJG22" s="183"/>
      <c r="IJI22" s="183"/>
      <c r="IJK22" s="183"/>
      <c r="IJM22" s="183"/>
      <c r="IJO22" s="183"/>
      <c r="IJQ22" s="183"/>
      <c r="IJS22" s="183"/>
      <c r="IJU22" s="183"/>
      <c r="IJW22" s="183"/>
      <c r="IJY22" s="183"/>
      <c r="IKA22" s="183"/>
      <c r="IKC22" s="183"/>
      <c r="IKE22" s="183"/>
      <c r="IKG22" s="183"/>
      <c r="IKI22" s="183"/>
      <c r="IKK22" s="183"/>
      <c r="IKM22" s="183"/>
      <c r="IKO22" s="183"/>
      <c r="IKQ22" s="183"/>
      <c r="IKS22" s="183"/>
      <c r="IKU22" s="183"/>
      <c r="IKW22" s="183"/>
      <c r="IKY22" s="183"/>
      <c r="ILA22" s="183"/>
      <c r="ILC22" s="183"/>
      <c r="ILE22" s="183"/>
      <c r="ILG22" s="183"/>
      <c r="ILI22" s="183"/>
      <c r="ILK22" s="183"/>
      <c r="ILM22" s="183"/>
      <c r="ILO22" s="183"/>
      <c r="ILQ22" s="183"/>
      <c r="ILS22" s="183"/>
      <c r="ILU22" s="183"/>
      <c r="ILW22" s="183"/>
      <c r="ILY22" s="183"/>
      <c r="IMA22" s="183"/>
      <c r="IMC22" s="183"/>
      <c r="IME22" s="183"/>
      <c r="IMG22" s="183"/>
      <c r="IMI22" s="183"/>
      <c r="IMK22" s="183"/>
      <c r="IMM22" s="183"/>
      <c r="IMO22" s="183"/>
      <c r="IMQ22" s="183"/>
      <c r="IMS22" s="183"/>
      <c r="IMU22" s="183"/>
      <c r="IMW22" s="183"/>
      <c r="IMY22" s="183"/>
      <c r="INA22" s="183"/>
      <c r="INC22" s="183"/>
      <c r="INE22" s="183"/>
      <c r="ING22" s="183"/>
      <c r="INI22" s="183"/>
      <c r="INK22" s="183"/>
      <c r="INM22" s="183"/>
      <c r="INO22" s="183"/>
      <c r="INQ22" s="183"/>
      <c r="INS22" s="183"/>
      <c r="INU22" s="183"/>
      <c r="INW22" s="183"/>
      <c r="INY22" s="183"/>
      <c r="IOA22" s="183"/>
      <c r="IOC22" s="183"/>
      <c r="IOE22" s="183"/>
      <c r="IOG22" s="183"/>
      <c r="IOI22" s="183"/>
      <c r="IOK22" s="183"/>
      <c r="IOM22" s="183"/>
      <c r="IOO22" s="183"/>
      <c r="IOQ22" s="183"/>
      <c r="IOS22" s="183"/>
      <c r="IOU22" s="183"/>
      <c r="IOW22" s="183"/>
      <c r="IOY22" s="183"/>
      <c r="IPA22" s="183"/>
      <c r="IPC22" s="183"/>
      <c r="IPE22" s="183"/>
      <c r="IPG22" s="183"/>
      <c r="IPI22" s="183"/>
      <c r="IPK22" s="183"/>
      <c r="IPM22" s="183"/>
      <c r="IPO22" s="183"/>
      <c r="IPQ22" s="183"/>
      <c r="IPS22" s="183"/>
      <c r="IPU22" s="183"/>
      <c r="IPW22" s="183"/>
      <c r="IPY22" s="183"/>
      <c r="IQA22" s="183"/>
      <c r="IQC22" s="183"/>
      <c r="IQE22" s="183"/>
      <c r="IQG22" s="183"/>
      <c r="IQI22" s="183"/>
      <c r="IQK22" s="183"/>
      <c r="IQM22" s="183"/>
      <c r="IQO22" s="183"/>
      <c r="IQQ22" s="183"/>
      <c r="IQS22" s="183"/>
      <c r="IQU22" s="183"/>
      <c r="IQW22" s="183"/>
      <c r="IQY22" s="183"/>
      <c r="IRA22" s="183"/>
      <c r="IRC22" s="183"/>
      <c r="IRE22" s="183"/>
      <c r="IRG22" s="183"/>
      <c r="IRI22" s="183"/>
      <c r="IRK22" s="183"/>
      <c r="IRM22" s="183"/>
      <c r="IRO22" s="183"/>
      <c r="IRQ22" s="183"/>
      <c r="IRS22" s="183"/>
      <c r="IRU22" s="183"/>
      <c r="IRW22" s="183"/>
      <c r="IRY22" s="183"/>
      <c r="ISA22" s="183"/>
      <c r="ISC22" s="183"/>
      <c r="ISE22" s="183"/>
      <c r="ISG22" s="183"/>
      <c r="ISI22" s="183"/>
      <c r="ISK22" s="183"/>
      <c r="ISM22" s="183"/>
      <c r="ISO22" s="183"/>
      <c r="ISQ22" s="183"/>
      <c r="ISS22" s="183"/>
      <c r="ISU22" s="183"/>
      <c r="ISW22" s="183"/>
      <c r="ISY22" s="183"/>
      <c r="ITA22" s="183"/>
      <c r="ITC22" s="183"/>
      <c r="ITE22" s="183"/>
      <c r="ITG22" s="183"/>
      <c r="ITI22" s="183"/>
      <c r="ITK22" s="183"/>
      <c r="ITM22" s="183"/>
      <c r="ITO22" s="183"/>
      <c r="ITQ22" s="183"/>
      <c r="ITS22" s="183"/>
      <c r="ITU22" s="183"/>
      <c r="ITW22" s="183"/>
      <c r="ITY22" s="183"/>
      <c r="IUA22" s="183"/>
      <c r="IUC22" s="183"/>
      <c r="IUE22" s="183"/>
      <c r="IUG22" s="183"/>
      <c r="IUI22" s="183"/>
      <c r="IUK22" s="183"/>
      <c r="IUM22" s="183"/>
      <c r="IUO22" s="183"/>
      <c r="IUQ22" s="183"/>
      <c r="IUS22" s="183"/>
      <c r="IUU22" s="183"/>
      <c r="IUW22" s="183"/>
      <c r="IUY22" s="183"/>
      <c r="IVA22" s="183"/>
      <c r="IVC22" s="183"/>
      <c r="IVE22" s="183"/>
      <c r="IVG22" s="183"/>
      <c r="IVI22" s="183"/>
      <c r="IVK22" s="183"/>
      <c r="IVM22" s="183"/>
      <c r="IVO22" s="183"/>
      <c r="IVQ22" s="183"/>
      <c r="IVS22" s="183"/>
      <c r="IVU22" s="183"/>
      <c r="IVW22" s="183"/>
      <c r="IVY22" s="183"/>
      <c r="IWA22" s="183"/>
      <c r="IWC22" s="183"/>
      <c r="IWE22" s="183"/>
      <c r="IWG22" s="183"/>
      <c r="IWI22" s="183"/>
      <c r="IWK22" s="183"/>
      <c r="IWM22" s="183"/>
      <c r="IWO22" s="183"/>
      <c r="IWQ22" s="183"/>
      <c r="IWS22" s="183"/>
      <c r="IWU22" s="183"/>
      <c r="IWW22" s="183"/>
      <c r="IWY22" s="183"/>
      <c r="IXA22" s="183"/>
      <c r="IXC22" s="183"/>
      <c r="IXE22" s="183"/>
      <c r="IXG22" s="183"/>
      <c r="IXI22" s="183"/>
      <c r="IXK22" s="183"/>
      <c r="IXM22" s="183"/>
      <c r="IXO22" s="183"/>
      <c r="IXQ22" s="183"/>
      <c r="IXS22" s="183"/>
      <c r="IXU22" s="183"/>
      <c r="IXW22" s="183"/>
      <c r="IXY22" s="183"/>
      <c r="IYA22" s="183"/>
      <c r="IYC22" s="183"/>
      <c r="IYE22" s="183"/>
      <c r="IYG22" s="183"/>
      <c r="IYI22" s="183"/>
      <c r="IYK22" s="183"/>
      <c r="IYM22" s="183"/>
      <c r="IYO22" s="183"/>
      <c r="IYQ22" s="183"/>
      <c r="IYS22" s="183"/>
      <c r="IYU22" s="183"/>
      <c r="IYW22" s="183"/>
      <c r="IYY22" s="183"/>
      <c r="IZA22" s="183"/>
      <c r="IZC22" s="183"/>
      <c r="IZE22" s="183"/>
      <c r="IZG22" s="183"/>
      <c r="IZI22" s="183"/>
      <c r="IZK22" s="183"/>
      <c r="IZM22" s="183"/>
      <c r="IZO22" s="183"/>
      <c r="IZQ22" s="183"/>
      <c r="IZS22" s="183"/>
      <c r="IZU22" s="183"/>
      <c r="IZW22" s="183"/>
      <c r="IZY22" s="183"/>
      <c r="JAA22" s="183"/>
      <c r="JAC22" s="183"/>
      <c r="JAE22" s="183"/>
      <c r="JAG22" s="183"/>
      <c r="JAI22" s="183"/>
      <c r="JAK22" s="183"/>
      <c r="JAM22" s="183"/>
      <c r="JAO22" s="183"/>
      <c r="JAQ22" s="183"/>
      <c r="JAS22" s="183"/>
      <c r="JAU22" s="183"/>
      <c r="JAW22" s="183"/>
      <c r="JAY22" s="183"/>
      <c r="JBA22" s="183"/>
      <c r="JBC22" s="183"/>
      <c r="JBE22" s="183"/>
      <c r="JBG22" s="183"/>
      <c r="JBI22" s="183"/>
      <c r="JBK22" s="183"/>
      <c r="JBM22" s="183"/>
      <c r="JBO22" s="183"/>
      <c r="JBQ22" s="183"/>
      <c r="JBS22" s="183"/>
      <c r="JBU22" s="183"/>
      <c r="JBW22" s="183"/>
      <c r="JBY22" s="183"/>
      <c r="JCA22" s="183"/>
      <c r="JCC22" s="183"/>
      <c r="JCE22" s="183"/>
      <c r="JCG22" s="183"/>
      <c r="JCI22" s="183"/>
      <c r="JCK22" s="183"/>
      <c r="JCM22" s="183"/>
      <c r="JCO22" s="183"/>
      <c r="JCQ22" s="183"/>
      <c r="JCS22" s="183"/>
      <c r="JCU22" s="183"/>
      <c r="JCW22" s="183"/>
      <c r="JCY22" s="183"/>
      <c r="JDA22" s="183"/>
      <c r="JDC22" s="183"/>
      <c r="JDE22" s="183"/>
      <c r="JDG22" s="183"/>
      <c r="JDI22" s="183"/>
      <c r="JDK22" s="183"/>
      <c r="JDM22" s="183"/>
      <c r="JDO22" s="183"/>
      <c r="JDQ22" s="183"/>
      <c r="JDS22" s="183"/>
      <c r="JDU22" s="183"/>
      <c r="JDW22" s="183"/>
      <c r="JDY22" s="183"/>
      <c r="JEA22" s="183"/>
      <c r="JEC22" s="183"/>
      <c r="JEE22" s="183"/>
      <c r="JEG22" s="183"/>
      <c r="JEI22" s="183"/>
      <c r="JEK22" s="183"/>
      <c r="JEM22" s="183"/>
      <c r="JEO22" s="183"/>
      <c r="JEQ22" s="183"/>
      <c r="JES22" s="183"/>
      <c r="JEU22" s="183"/>
      <c r="JEW22" s="183"/>
      <c r="JEY22" s="183"/>
      <c r="JFA22" s="183"/>
      <c r="JFC22" s="183"/>
      <c r="JFE22" s="183"/>
      <c r="JFG22" s="183"/>
      <c r="JFI22" s="183"/>
      <c r="JFK22" s="183"/>
      <c r="JFM22" s="183"/>
      <c r="JFO22" s="183"/>
      <c r="JFQ22" s="183"/>
      <c r="JFS22" s="183"/>
      <c r="JFU22" s="183"/>
      <c r="JFW22" s="183"/>
      <c r="JFY22" s="183"/>
      <c r="JGA22" s="183"/>
      <c r="JGC22" s="183"/>
      <c r="JGE22" s="183"/>
      <c r="JGG22" s="183"/>
      <c r="JGI22" s="183"/>
      <c r="JGK22" s="183"/>
      <c r="JGM22" s="183"/>
      <c r="JGO22" s="183"/>
      <c r="JGQ22" s="183"/>
      <c r="JGS22" s="183"/>
      <c r="JGU22" s="183"/>
      <c r="JGW22" s="183"/>
      <c r="JGY22" s="183"/>
      <c r="JHA22" s="183"/>
      <c r="JHC22" s="183"/>
      <c r="JHE22" s="183"/>
      <c r="JHG22" s="183"/>
      <c r="JHI22" s="183"/>
      <c r="JHK22" s="183"/>
      <c r="JHM22" s="183"/>
      <c r="JHO22" s="183"/>
      <c r="JHQ22" s="183"/>
      <c r="JHS22" s="183"/>
      <c r="JHU22" s="183"/>
      <c r="JHW22" s="183"/>
      <c r="JHY22" s="183"/>
      <c r="JIA22" s="183"/>
      <c r="JIC22" s="183"/>
      <c r="JIE22" s="183"/>
      <c r="JIG22" s="183"/>
      <c r="JII22" s="183"/>
      <c r="JIK22" s="183"/>
      <c r="JIM22" s="183"/>
      <c r="JIO22" s="183"/>
      <c r="JIQ22" s="183"/>
      <c r="JIS22" s="183"/>
      <c r="JIU22" s="183"/>
      <c r="JIW22" s="183"/>
      <c r="JIY22" s="183"/>
      <c r="JJA22" s="183"/>
      <c r="JJC22" s="183"/>
      <c r="JJE22" s="183"/>
      <c r="JJG22" s="183"/>
      <c r="JJI22" s="183"/>
      <c r="JJK22" s="183"/>
      <c r="JJM22" s="183"/>
      <c r="JJO22" s="183"/>
      <c r="JJQ22" s="183"/>
      <c r="JJS22" s="183"/>
      <c r="JJU22" s="183"/>
      <c r="JJW22" s="183"/>
      <c r="JJY22" s="183"/>
      <c r="JKA22" s="183"/>
      <c r="JKC22" s="183"/>
      <c r="JKE22" s="183"/>
      <c r="JKG22" s="183"/>
      <c r="JKI22" s="183"/>
      <c r="JKK22" s="183"/>
      <c r="JKM22" s="183"/>
      <c r="JKO22" s="183"/>
      <c r="JKQ22" s="183"/>
      <c r="JKS22" s="183"/>
      <c r="JKU22" s="183"/>
      <c r="JKW22" s="183"/>
      <c r="JKY22" s="183"/>
      <c r="JLA22" s="183"/>
      <c r="JLC22" s="183"/>
      <c r="JLE22" s="183"/>
      <c r="JLG22" s="183"/>
      <c r="JLI22" s="183"/>
      <c r="JLK22" s="183"/>
      <c r="JLM22" s="183"/>
      <c r="JLO22" s="183"/>
      <c r="JLQ22" s="183"/>
      <c r="JLS22" s="183"/>
      <c r="JLU22" s="183"/>
      <c r="JLW22" s="183"/>
      <c r="JLY22" s="183"/>
      <c r="JMA22" s="183"/>
      <c r="JMC22" s="183"/>
      <c r="JME22" s="183"/>
      <c r="JMG22" s="183"/>
      <c r="JMI22" s="183"/>
      <c r="JMK22" s="183"/>
      <c r="JMM22" s="183"/>
      <c r="JMO22" s="183"/>
      <c r="JMQ22" s="183"/>
      <c r="JMS22" s="183"/>
      <c r="JMU22" s="183"/>
      <c r="JMW22" s="183"/>
      <c r="JMY22" s="183"/>
      <c r="JNA22" s="183"/>
      <c r="JNC22" s="183"/>
      <c r="JNE22" s="183"/>
      <c r="JNG22" s="183"/>
      <c r="JNI22" s="183"/>
      <c r="JNK22" s="183"/>
      <c r="JNM22" s="183"/>
      <c r="JNO22" s="183"/>
      <c r="JNQ22" s="183"/>
      <c r="JNS22" s="183"/>
      <c r="JNU22" s="183"/>
      <c r="JNW22" s="183"/>
      <c r="JNY22" s="183"/>
      <c r="JOA22" s="183"/>
      <c r="JOC22" s="183"/>
      <c r="JOE22" s="183"/>
      <c r="JOG22" s="183"/>
      <c r="JOI22" s="183"/>
      <c r="JOK22" s="183"/>
      <c r="JOM22" s="183"/>
      <c r="JOO22" s="183"/>
      <c r="JOQ22" s="183"/>
      <c r="JOS22" s="183"/>
      <c r="JOU22" s="183"/>
      <c r="JOW22" s="183"/>
      <c r="JOY22" s="183"/>
      <c r="JPA22" s="183"/>
      <c r="JPC22" s="183"/>
      <c r="JPE22" s="183"/>
      <c r="JPG22" s="183"/>
      <c r="JPI22" s="183"/>
      <c r="JPK22" s="183"/>
      <c r="JPM22" s="183"/>
      <c r="JPO22" s="183"/>
      <c r="JPQ22" s="183"/>
      <c r="JPS22" s="183"/>
      <c r="JPU22" s="183"/>
      <c r="JPW22" s="183"/>
      <c r="JPY22" s="183"/>
      <c r="JQA22" s="183"/>
      <c r="JQC22" s="183"/>
      <c r="JQE22" s="183"/>
      <c r="JQG22" s="183"/>
      <c r="JQI22" s="183"/>
      <c r="JQK22" s="183"/>
      <c r="JQM22" s="183"/>
      <c r="JQO22" s="183"/>
      <c r="JQQ22" s="183"/>
      <c r="JQS22" s="183"/>
      <c r="JQU22" s="183"/>
      <c r="JQW22" s="183"/>
      <c r="JQY22" s="183"/>
      <c r="JRA22" s="183"/>
      <c r="JRC22" s="183"/>
      <c r="JRE22" s="183"/>
      <c r="JRG22" s="183"/>
      <c r="JRI22" s="183"/>
      <c r="JRK22" s="183"/>
      <c r="JRM22" s="183"/>
      <c r="JRO22" s="183"/>
      <c r="JRQ22" s="183"/>
      <c r="JRS22" s="183"/>
      <c r="JRU22" s="183"/>
      <c r="JRW22" s="183"/>
      <c r="JRY22" s="183"/>
      <c r="JSA22" s="183"/>
      <c r="JSC22" s="183"/>
      <c r="JSE22" s="183"/>
      <c r="JSG22" s="183"/>
      <c r="JSI22" s="183"/>
      <c r="JSK22" s="183"/>
      <c r="JSM22" s="183"/>
      <c r="JSO22" s="183"/>
      <c r="JSQ22" s="183"/>
      <c r="JSS22" s="183"/>
      <c r="JSU22" s="183"/>
      <c r="JSW22" s="183"/>
      <c r="JSY22" s="183"/>
      <c r="JTA22" s="183"/>
      <c r="JTC22" s="183"/>
      <c r="JTE22" s="183"/>
      <c r="JTG22" s="183"/>
      <c r="JTI22" s="183"/>
      <c r="JTK22" s="183"/>
      <c r="JTM22" s="183"/>
      <c r="JTO22" s="183"/>
      <c r="JTQ22" s="183"/>
      <c r="JTS22" s="183"/>
      <c r="JTU22" s="183"/>
      <c r="JTW22" s="183"/>
      <c r="JTY22" s="183"/>
      <c r="JUA22" s="183"/>
      <c r="JUC22" s="183"/>
      <c r="JUE22" s="183"/>
      <c r="JUG22" s="183"/>
      <c r="JUI22" s="183"/>
      <c r="JUK22" s="183"/>
      <c r="JUM22" s="183"/>
      <c r="JUO22" s="183"/>
      <c r="JUQ22" s="183"/>
      <c r="JUS22" s="183"/>
      <c r="JUU22" s="183"/>
      <c r="JUW22" s="183"/>
      <c r="JUY22" s="183"/>
      <c r="JVA22" s="183"/>
      <c r="JVC22" s="183"/>
      <c r="JVE22" s="183"/>
      <c r="JVG22" s="183"/>
      <c r="JVI22" s="183"/>
      <c r="JVK22" s="183"/>
      <c r="JVM22" s="183"/>
      <c r="JVO22" s="183"/>
      <c r="JVQ22" s="183"/>
      <c r="JVS22" s="183"/>
      <c r="JVU22" s="183"/>
      <c r="JVW22" s="183"/>
      <c r="JVY22" s="183"/>
      <c r="JWA22" s="183"/>
      <c r="JWC22" s="183"/>
      <c r="JWE22" s="183"/>
      <c r="JWG22" s="183"/>
      <c r="JWI22" s="183"/>
      <c r="JWK22" s="183"/>
      <c r="JWM22" s="183"/>
      <c r="JWO22" s="183"/>
      <c r="JWQ22" s="183"/>
      <c r="JWS22" s="183"/>
      <c r="JWU22" s="183"/>
      <c r="JWW22" s="183"/>
      <c r="JWY22" s="183"/>
      <c r="JXA22" s="183"/>
      <c r="JXC22" s="183"/>
      <c r="JXE22" s="183"/>
      <c r="JXG22" s="183"/>
      <c r="JXI22" s="183"/>
      <c r="JXK22" s="183"/>
      <c r="JXM22" s="183"/>
      <c r="JXO22" s="183"/>
      <c r="JXQ22" s="183"/>
      <c r="JXS22" s="183"/>
      <c r="JXU22" s="183"/>
      <c r="JXW22" s="183"/>
      <c r="JXY22" s="183"/>
      <c r="JYA22" s="183"/>
      <c r="JYC22" s="183"/>
      <c r="JYE22" s="183"/>
      <c r="JYG22" s="183"/>
      <c r="JYI22" s="183"/>
      <c r="JYK22" s="183"/>
      <c r="JYM22" s="183"/>
      <c r="JYO22" s="183"/>
      <c r="JYQ22" s="183"/>
      <c r="JYS22" s="183"/>
      <c r="JYU22" s="183"/>
      <c r="JYW22" s="183"/>
      <c r="JYY22" s="183"/>
      <c r="JZA22" s="183"/>
      <c r="JZC22" s="183"/>
      <c r="JZE22" s="183"/>
      <c r="JZG22" s="183"/>
      <c r="JZI22" s="183"/>
      <c r="JZK22" s="183"/>
      <c r="JZM22" s="183"/>
      <c r="JZO22" s="183"/>
      <c r="JZQ22" s="183"/>
      <c r="JZS22" s="183"/>
      <c r="JZU22" s="183"/>
      <c r="JZW22" s="183"/>
      <c r="JZY22" s="183"/>
      <c r="KAA22" s="183"/>
      <c r="KAC22" s="183"/>
      <c r="KAE22" s="183"/>
      <c r="KAG22" s="183"/>
      <c r="KAI22" s="183"/>
      <c r="KAK22" s="183"/>
      <c r="KAM22" s="183"/>
      <c r="KAO22" s="183"/>
      <c r="KAQ22" s="183"/>
      <c r="KAS22" s="183"/>
      <c r="KAU22" s="183"/>
      <c r="KAW22" s="183"/>
      <c r="KAY22" s="183"/>
      <c r="KBA22" s="183"/>
      <c r="KBC22" s="183"/>
      <c r="KBE22" s="183"/>
      <c r="KBG22" s="183"/>
      <c r="KBI22" s="183"/>
      <c r="KBK22" s="183"/>
      <c r="KBM22" s="183"/>
      <c r="KBO22" s="183"/>
      <c r="KBQ22" s="183"/>
      <c r="KBS22" s="183"/>
      <c r="KBU22" s="183"/>
      <c r="KBW22" s="183"/>
      <c r="KBY22" s="183"/>
      <c r="KCA22" s="183"/>
      <c r="KCC22" s="183"/>
      <c r="KCE22" s="183"/>
      <c r="KCG22" s="183"/>
      <c r="KCI22" s="183"/>
      <c r="KCK22" s="183"/>
      <c r="KCM22" s="183"/>
      <c r="KCO22" s="183"/>
      <c r="KCQ22" s="183"/>
      <c r="KCS22" s="183"/>
      <c r="KCU22" s="183"/>
      <c r="KCW22" s="183"/>
      <c r="KCY22" s="183"/>
      <c r="KDA22" s="183"/>
      <c r="KDC22" s="183"/>
      <c r="KDE22" s="183"/>
      <c r="KDG22" s="183"/>
      <c r="KDI22" s="183"/>
      <c r="KDK22" s="183"/>
      <c r="KDM22" s="183"/>
      <c r="KDO22" s="183"/>
      <c r="KDQ22" s="183"/>
      <c r="KDS22" s="183"/>
      <c r="KDU22" s="183"/>
      <c r="KDW22" s="183"/>
      <c r="KDY22" s="183"/>
      <c r="KEA22" s="183"/>
      <c r="KEC22" s="183"/>
      <c r="KEE22" s="183"/>
      <c r="KEG22" s="183"/>
      <c r="KEI22" s="183"/>
      <c r="KEK22" s="183"/>
      <c r="KEM22" s="183"/>
      <c r="KEO22" s="183"/>
      <c r="KEQ22" s="183"/>
      <c r="KES22" s="183"/>
      <c r="KEU22" s="183"/>
      <c r="KEW22" s="183"/>
      <c r="KEY22" s="183"/>
      <c r="KFA22" s="183"/>
      <c r="KFC22" s="183"/>
      <c r="KFE22" s="183"/>
      <c r="KFG22" s="183"/>
      <c r="KFI22" s="183"/>
      <c r="KFK22" s="183"/>
      <c r="KFM22" s="183"/>
      <c r="KFO22" s="183"/>
      <c r="KFQ22" s="183"/>
      <c r="KFS22" s="183"/>
      <c r="KFU22" s="183"/>
      <c r="KFW22" s="183"/>
      <c r="KFY22" s="183"/>
      <c r="KGA22" s="183"/>
      <c r="KGC22" s="183"/>
      <c r="KGE22" s="183"/>
      <c r="KGG22" s="183"/>
      <c r="KGI22" s="183"/>
      <c r="KGK22" s="183"/>
      <c r="KGM22" s="183"/>
      <c r="KGO22" s="183"/>
      <c r="KGQ22" s="183"/>
      <c r="KGS22" s="183"/>
      <c r="KGU22" s="183"/>
      <c r="KGW22" s="183"/>
      <c r="KGY22" s="183"/>
      <c r="KHA22" s="183"/>
      <c r="KHC22" s="183"/>
      <c r="KHE22" s="183"/>
      <c r="KHG22" s="183"/>
      <c r="KHI22" s="183"/>
      <c r="KHK22" s="183"/>
      <c r="KHM22" s="183"/>
      <c r="KHO22" s="183"/>
      <c r="KHQ22" s="183"/>
      <c r="KHS22" s="183"/>
      <c r="KHU22" s="183"/>
      <c r="KHW22" s="183"/>
      <c r="KHY22" s="183"/>
      <c r="KIA22" s="183"/>
      <c r="KIC22" s="183"/>
      <c r="KIE22" s="183"/>
      <c r="KIG22" s="183"/>
      <c r="KII22" s="183"/>
      <c r="KIK22" s="183"/>
      <c r="KIM22" s="183"/>
      <c r="KIO22" s="183"/>
      <c r="KIQ22" s="183"/>
      <c r="KIS22" s="183"/>
      <c r="KIU22" s="183"/>
      <c r="KIW22" s="183"/>
      <c r="KIY22" s="183"/>
      <c r="KJA22" s="183"/>
      <c r="KJC22" s="183"/>
      <c r="KJE22" s="183"/>
      <c r="KJG22" s="183"/>
      <c r="KJI22" s="183"/>
      <c r="KJK22" s="183"/>
      <c r="KJM22" s="183"/>
      <c r="KJO22" s="183"/>
      <c r="KJQ22" s="183"/>
      <c r="KJS22" s="183"/>
      <c r="KJU22" s="183"/>
      <c r="KJW22" s="183"/>
      <c r="KJY22" s="183"/>
      <c r="KKA22" s="183"/>
      <c r="KKC22" s="183"/>
      <c r="KKE22" s="183"/>
      <c r="KKG22" s="183"/>
      <c r="KKI22" s="183"/>
      <c r="KKK22" s="183"/>
      <c r="KKM22" s="183"/>
      <c r="KKO22" s="183"/>
      <c r="KKQ22" s="183"/>
      <c r="KKS22" s="183"/>
      <c r="KKU22" s="183"/>
      <c r="KKW22" s="183"/>
      <c r="KKY22" s="183"/>
      <c r="KLA22" s="183"/>
      <c r="KLC22" s="183"/>
      <c r="KLE22" s="183"/>
      <c r="KLG22" s="183"/>
      <c r="KLI22" s="183"/>
      <c r="KLK22" s="183"/>
      <c r="KLM22" s="183"/>
      <c r="KLO22" s="183"/>
      <c r="KLQ22" s="183"/>
      <c r="KLS22" s="183"/>
      <c r="KLU22" s="183"/>
      <c r="KLW22" s="183"/>
      <c r="KLY22" s="183"/>
      <c r="KMA22" s="183"/>
      <c r="KMC22" s="183"/>
      <c r="KME22" s="183"/>
      <c r="KMG22" s="183"/>
      <c r="KMI22" s="183"/>
      <c r="KMK22" s="183"/>
      <c r="KMM22" s="183"/>
      <c r="KMO22" s="183"/>
      <c r="KMQ22" s="183"/>
      <c r="KMS22" s="183"/>
      <c r="KMU22" s="183"/>
      <c r="KMW22" s="183"/>
      <c r="KMY22" s="183"/>
      <c r="KNA22" s="183"/>
      <c r="KNC22" s="183"/>
      <c r="KNE22" s="183"/>
      <c r="KNG22" s="183"/>
      <c r="KNI22" s="183"/>
      <c r="KNK22" s="183"/>
      <c r="KNM22" s="183"/>
      <c r="KNO22" s="183"/>
      <c r="KNQ22" s="183"/>
      <c r="KNS22" s="183"/>
      <c r="KNU22" s="183"/>
      <c r="KNW22" s="183"/>
      <c r="KNY22" s="183"/>
      <c r="KOA22" s="183"/>
      <c r="KOC22" s="183"/>
      <c r="KOE22" s="183"/>
      <c r="KOG22" s="183"/>
      <c r="KOI22" s="183"/>
      <c r="KOK22" s="183"/>
      <c r="KOM22" s="183"/>
      <c r="KOO22" s="183"/>
      <c r="KOQ22" s="183"/>
      <c r="KOS22" s="183"/>
      <c r="KOU22" s="183"/>
      <c r="KOW22" s="183"/>
      <c r="KOY22" s="183"/>
      <c r="KPA22" s="183"/>
      <c r="KPC22" s="183"/>
      <c r="KPE22" s="183"/>
      <c r="KPG22" s="183"/>
      <c r="KPI22" s="183"/>
      <c r="KPK22" s="183"/>
      <c r="KPM22" s="183"/>
      <c r="KPO22" s="183"/>
      <c r="KPQ22" s="183"/>
      <c r="KPS22" s="183"/>
      <c r="KPU22" s="183"/>
      <c r="KPW22" s="183"/>
      <c r="KPY22" s="183"/>
      <c r="KQA22" s="183"/>
      <c r="KQC22" s="183"/>
      <c r="KQE22" s="183"/>
      <c r="KQG22" s="183"/>
      <c r="KQI22" s="183"/>
      <c r="KQK22" s="183"/>
      <c r="KQM22" s="183"/>
      <c r="KQO22" s="183"/>
      <c r="KQQ22" s="183"/>
      <c r="KQS22" s="183"/>
      <c r="KQU22" s="183"/>
      <c r="KQW22" s="183"/>
      <c r="KQY22" s="183"/>
      <c r="KRA22" s="183"/>
      <c r="KRC22" s="183"/>
      <c r="KRE22" s="183"/>
      <c r="KRG22" s="183"/>
      <c r="KRI22" s="183"/>
      <c r="KRK22" s="183"/>
      <c r="KRM22" s="183"/>
      <c r="KRO22" s="183"/>
      <c r="KRQ22" s="183"/>
      <c r="KRS22" s="183"/>
      <c r="KRU22" s="183"/>
      <c r="KRW22" s="183"/>
      <c r="KRY22" s="183"/>
      <c r="KSA22" s="183"/>
      <c r="KSC22" s="183"/>
      <c r="KSE22" s="183"/>
      <c r="KSG22" s="183"/>
      <c r="KSI22" s="183"/>
      <c r="KSK22" s="183"/>
      <c r="KSM22" s="183"/>
      <c r="KSO22" s="183"/>
      <c r="KSQ22" s="183"/>
      <c r="KSS22" s="183"/>
      <c r="KSU22" s="183"/>
      <c r="KSW22" s="183"/>
      <c r="KSY22" s="183"/>
      <c r="KTA22" s="183"/>
      <c r="KTC22" s="183"/>
      <c r="KTE22" s="183"/>
      <c r="KTG22" s="183"/>
      <c r="KTI22" s="183"/>
      <c r="KTK22" s="183"/>
      <c r="KTM22" s="183"/>
      <c r="KTO22" s="183"/>
      <c r="KTQ22" s="183"/>
      <c r="KTS22" s="183"/>
      <c r="KTU22" s="183"/>
      <c r="KTW22" s="183"/>
      <c r="KTY22" s="183"/>
      <c r="KUA22" s="183"/>
      <c r="KUC22" s="183"/>
      <c r="KUE22" s="183"/>
      <c r="KUG22" s="183"/>
      <c r="KUI22" s="183"/>
      <c r="KUK22" s="183"/>
      <c r="KUM22" s="183"/>
      <c r="KUO22" s="183"/>
      <c r="KUQ22" s="183"/>
      <c r="KUS22" s="183"/>
      <c r="KUU22" s="183"/>
      <c r="KUW22" s="183"/>
      <c r="KUY22" s="183"/>
      <c r="KVA22" s="183"/>
      <c r="KVC22" s="183"/>
      <c r="KVE22" s="183"/>
      <c r="KVG22" s="183"/>
      <c r="KVI22" s="183"/>
      <c r="KVK22" s="183"/>
      <c r="KVM22" s="183"/>
      <c r="KVO22" s="183"/>
      <c r="KVQ22" s="183"/>
      <c r="KVS22" s="183"/>
      <c r="KVU22" s="183"/>
      <c r="KVW22" s="183"/>
      <c r="KVY22" s="183"/>
      <c r="KWA22" s="183"/>
      <c r="KWC22" s="183"/>
      <c r="KWE22" s="183"/>
      <c r="KWG22" s="183"/>
      <c r="KWI22" s="183"/>
      <c r="KWK22" s="183"/>
      <c r="KWM22" s="183"/>
      <c r="KWO22" s="183"/>
      <c r="KWQ22" s="183"/>
      <c r="KWS22" s="183"/>
      <c r="KWU22" s="183"/>
      <c r="KWW22" s="183"/>
      <c r="KWY22" s="183"/>
      <c r="KXA22" s="183"/>
      <c r="KXC22" s="183"/>
      <c r="KXE22" s="183"/>
      <c r="KXG22" s="183"/>
      <c r="KXI22" s="183"/>
      <c r="KXK22" s="183"/>
      <c r="KXM22" s="183"/>
      <c r="KXO22" s="183"/>
      <c r="KXQ22" s="183"/>
      <c r="KXS22" s="183"/>
      <c r="KXU22" s="183"/>
      <c r="KXW22" s="183"/>
      <c r="KXY22" s="183"/>
      <c r="KYA22" s="183"/>
      <c r="KYC22" s="183"/>
      <c r="KYE22" s="183"/>
      <c r="KYG22" s="183"/>
      <c r="KYI22" s="183"/>
      <c r="KYK22" s="183"/>
      <c r="KYM22" s="183"/>
      <c r="KYO22" s="183"/>
      <c r="KYQ22" s="183"/>
      <c r="KYS22" s="183"/>
      <c r="KYU22" s="183"/>
      <c r="KYW22" s="183"/>
      <c r="KYY22" s="183"/>
      <c r="KZA22" s="183"/>
      <c r="KZC22" s="183"/>
      <c r="KZE22" s="183"/>
      <c r="KZG22" s="183"/>
      <c r="KZI22" s="183"/>
      <c r="KZK22" s="183"/>
      <c r="KZM22" s="183"/>
      <c r="KZO22" s="183"/>
      <c r="KZQ22" s="183"/>
      <c r="KZS22" s="183"/>
      <c r="KZU22" s="183"/>
      <c r="KZW22" s="183"/>
      <c r="KZY22" s="183"/>
      <c r="LAA22" s="183"/>
      <c r="LAC22" s="183"/>
      <c r="LAE22" s="183"/>
      <c r="LAG22" s="183"/>
      <c r="LAI22" s="183"/>
      <c r="LAK22" s="183"/>
      <c r="LAM22" s="183"/>
      <c r="LAO22" s="183"/>
      <c r="LAQ22" s="183"/>
      <c r="LAS22" s="183"/>
      <c r="LAU22" s="183"/>
      <c r="LAW22" s="183"/>
      <c r="LAY22" s="183"/>
      <c r="LBA22" s="183"/>
      <c r="LBC22" s="183"/>
      <c r="LBE22" s="183"/>
      <c r="LBG22" s="183"/>
      <c r="LBI22" s="183"/>
      <c r="LBK22" s="183"/>
      <c r="LBM22" s="183"/>
      <c r="LBO22" s="183"/>
      <c r="LBQ22" s="183"/>
      <c r="LBS22" s="183"/>
      <c r="LBU22" s="183"/>
      <c r="LBW22" s="183"/>
      <c r="LBY22" s="183"/>
      <c r="LCA22" s="183"/>
      <c r="LCC22" s="183"/>
      <c r="LCE22" s="183"/>
      <c r="LCG22" s="183"/>
      <c r="LCI22" s="183"/>
      <c r="LCK22" s="183"/>
      <c r="LCM22" s="183"/>
      <c r="LCO22" s="183"/>
      <c r="LCQ22" s="183"/>
      <c r="LCS22" s="183"/>
      <c r="LCU22" s="183"/>
      <c r="LCW22" s="183"/>
      <c r="LCY22" s="183"/>
      <c r="LDA22" s="183"/>
      <c r="LDC22" s="183"/>
      <c r="LDE22" s="183"/>
      <c r="LDG22" s="183"/>
      <c r="LDI22" s="183"/>
      <c r="LDK22" s="183"/>
      <c r="LDM22" s="183"/>
      <c r="LDO22" s="183"/>
      <c r="LDQ22" s="183"/>
      <c r="LDS22" s="183"/>
      <c r="LDU22" s="183"/>
      <c r="LDW22" s="183"/>
      <c r="LDY22" s="183"/>
      <c r="LEA22" s="183"/>
      <c r="LEC22" s="183"/>
      <c r="LEE22" s="183"/>
      <c r="LEG22" s="183"/>
      <c r="LEI22" s="183"/>
      <c r="LEK22" s="183"/>
      <c r="LEM22" s="183"/>
      <c r="LEO22" s="183"/>
      <c r="LEQ22" s="183"/>
      <c r="LES22" s="183"/>
      <c r="LEU22" s="183"/>
      <c r="LEW22" s="183"/>
      <c r="LEY22" s="183"/>
      <c r="LFA22" s="183"/>
      <c r="LFC22" s="183"/>
      <c r="LFE22" s="183"/>
      <c r="LFG22" s="183"/>
      <c r="LFI22" s="183"/>
      <c r="LFK22" s="183"/>
      <c r="LFM22" s="183"/>
      <c r="LFO22" s="183"/>
      <c r="LFQ22" s="183"/>
      <c r="LFS22" s="183"/>
      <c r="LFU22" s="183"/>
      <c r="LFW22" s="183"/>
      <c r="LFY22" s="183"/>
      <c r="LGA22" s="183"/>
      <c r="LGC22" s="183"/>
      <c r="LGE22" s="183"/>
      <c r="LGG22" s="183"/>
      <c r="LGI22" s="183"/>
      <c r="LGK22" s="183"/>
      <c r="LGM22" s="183"/>
      <c r="LGO22" s="183"/>
      <c r="LGQ22" s="183"/>
      <c r="LGS22" s="183"/>
      <c r="LGU22" s="183"/>
      <c r="LGW22" s="183"/>
      <c r="LGY22" s="183"/>
      <c r="LHA22" s="183"/>
      <c r="LHC22" s="183"/>
      <c r="LHE22" s="183"/>
      <c r="LHG22" s="183"/>
      <c r="LHI22" s="183"/>
      <c r="LHK22" s="183"/>
      <c r="LHM22" s="183"/>
      <c r="LHO22" s="183"/>
      <c r="LHQ22" s="183"/>
      <c r="LHS22" s="183"/>
      <c r="LHU22" s="183"/>
      <c r="LHW22" s="183"/>
      <c r="LHY22" s="183"/>
      <c r="LIA22" s="183"/>
      <c r="LIC22" s="183"/>
      <c r="LIE22" s="183"/>
      <c r="LIG22" s="183"/>
      <c r="LII22" s="183"/>
      <c r="LIK22" s="183"/>
      <c r="LIM22" s="183"/>
      <c r="LIO22" s="183"/>
      <c r="LIQ22" s="183"/>
      <c r="LIS22" s="183"/>
      <c r="LIU22" s="183"/>
      <c r="LIW22" s="183"/>
      <c r="LIY22" s="183"/>
      <c r="LJA22" s="183"/>
      <c r="LJC22" s="183"/>
      <c r="LJE22" s="183"/>
      <c r="LJG22" s="183"/>
      <c r="LJI22" s="183"/>
      <c r="LJK22" s="183"/>
      <c r="LJM22" s="183"/>
      <c r="LJO22" s="183"/>
      <c r="LJQ22" s="183"/>
      <c r="LJS22" s="183"/>
      <c r="LJU22" s="183"/>
      <c r="LJW22" s="183"/>
      <c r="LJY22" s="183"/>
      <c r="LKA22" s="183"/>
      <c r="LKC22" s="183"/>
      <c r="LKE22" s="183"/>
      <c r="LKG22" s="183"/>
      <c r="LKI22" s="183"/>
      <c r="LKK22" s="183"/>
      <c r="LKM22" s="183"/>
      <c r="LKO22" s="183"/>
      <c r="LKQ22" s="183"/>
      <c r="LKS22" s="183"/>
      <c r="LKU22" s="183"/>
      <c r="LKW22" s="183"/>
      <c r="LKY22" s="183"/>
      <c r="LLA22" s="183"/>
      <c r="LLC22" s="183"/>
      <c r="LLE22" s="183"/>
      <c r="LLG22" s="183"/>
      <c r="LLI22" s="183"/>
      <c r="LLK22" s="183"/>
      <c r="LLM22" s="183"/>
      <c r="LLO22" s="183"/>
      <c r="LLQ22" s="183"/>
      <c r="LLS22" s="183"/>
      <c r="LLU22" s="183"/>
      <c r="LLW22" s="183"/>
      <c r="LLY22" s="183"/>
      <c r="LMA22" s="183"/>
      <c r="LMC22" s="183"/>
      <c r="LME22" s="183"/>
      <c r="LMG22" s="183"/>
      <c r="LMI22" s="183"/>
      <c r="LMK22" s="183"/>
      <c r="LMM22" s="183"/>
      <c r="LMO22" s="183"/>
      <c r="LMQ22" s="183"/>
      <c r="LMS22" s="183"/>
      <c r="LMU22" s="183"/>
      <c r="LMW22" s="183"/>
      <c r="LMY22" s="183"/>
      <c r="LNA22" s="183"/>
      <c r="LNC22" s="183"/>
      <c r="LNE22" s="183"/>
      <c r="LNG22" s="183"/>
      <c r="LNI22" s="183"/>
      <c r="LNK22" s="183"/>
      <c r="LNM22" s="183"/>
      <c r="LNO22" s="183"/>
      <c r="LNQ22" s="183"/>
      <c r="LNS22" s="183"/>
      <c r="LNU22" s="183"/>
      <c r="LNW22" s="183"/>
      <c r="LNY22" s="183"/>
      <c r="LOA22" s="183"/>
      <c r="LOC22" s="183"/>
      <c r="LOE22" s="183"/>
      <c r="LOG22" s="183"/>
      <c r="LOI22" s="183"/>
      <c r="LOK22" s="183"/>
      <c r="LOM22" s="183"/>
      <c r="LOO22" s="183"/>
      <c r="LOQ22" s="183"/>
      <c r="LOS22" s="183"/>
      <c r="LOU22" s="183"/>
      <c r="LOW22" s="183"/>
      <c r="LOY22" s="183"/>
      <c r="LPA22" s="183"/>
      <c r="LPC22" s="183"/>
      <c r="LPE22" s="183"/>
      <c r="LPG22" s="183"/>
      <c r="LPI22" s="183"/>
      <c r="LPK22" s="183"/>
      <c r="LPM22" s="183"/>
      <c r="LPO22" s="183"/>
      <c r="LPQ22" s="183"/>
      <c r="LPS22" s="183"/>
      <c r="LPU22" s="183"/>
      <c r="LPW22" s="183"/>
      <c r="LPY22" s="183"/>
      <c r="LQA22" s="183"/>
      <c r="LQC22" s="183"/>
      <c r="LQE22" s="183"/>
      <c r="LQG22" s="183"/>
      <c r="LQI22" s="183"/>
      <c r="LQK22" s="183"/>
      <c r="LQM22" s="183"/>
      <c r="LQO22" s="183"/>
      <c r="LQQ22" s="183"/>
      <c r="LQS22" s="183"/>
      <c r="LQU22" s="183"/>
      <c r="LQW22" s="183"/>
      <c r="LQY22" s="183"/>
      <c r="LRA22" s="183"/>
      <c r="LRC22" s="183"/>
      <c r="LRE22" s="183"/>
      <c r="LRG22" s="183"/>
      <c r="LRI22" s="183"/>
      <c r="LRK22" s="183"/>
      <c r="LRM22" s="183"/>
      <c r="LRO22" s="183"/>
      <c r="LRQ22" s="183"/>
      <c r="LRS22" s="183"/>
      <c r="LRU22" s="183"/>
      <c r="LRW22" s="183"/>
      <c r="LRY22" s="183"/>
      <c r="LSA22" s="183"/>
      <c r="LSC22" s="183"/>
      <c r="LSE22" s="183"/>
      <c r="LSG22" s="183"/>
      <c r="LSI22" s="183"/>
      <c r="LSK22" s="183"/>
      <c r="LSM22" s="183"/>
      <c r="LSO22" s="183"/>
      <c r="LSQ22" s="183"/>
      <c r="LSS22" s="183"/>
      <c r="LSU22" s="183"/>
      <c r="LSW22" s="183"/>
      <c r="LSY22" s="183"/>
      <c r="LTA22" s="183"/>
      <c r="LTC22" s="183"/>
      <c r="LTE22" s="183"/>
      <c r="LTG22" s="183"/>
      <c r="LTI22" s="183"/>
      <c r="LTK22" s="183"/>
      <c r="LTM22" s="183"/>
      <c r="LTO22" s="183"/>
      <c r="LTQ22" s="183"/>
      <c r="LTS22" s="183"/>
      <c r="LTU22" s="183"/>
      <c r="LTW22" s="183"/>
      <c r="LTY22" s="183"/>
      <c r="LUA22" s="183"/>
      <c r="LUC22" s="183"/>
      <c r="LUE22" s="183"/>
      <c r="LUG22" s="183"/>
      <c r="LUI22" s="183"/>
      <c r="LUK22" s="183"/>
      <c r="LUM22" s="183"/>
      <c r="LUO22" s="183"/>
      <c r="LUQ22" s="183"/>
      <c r="LUS22" s="183"/>
      <c r="LUU22" s="183"/>
      <c r="LUW22" s="183"/>
      <c r="LUY22" s="183"/>
      <c r="LVA22" s="183"/>
      <c r="LVC22" s="183"/>
      <c r="LVE22" s="183"/>
      <c r="LVG22" s="183"/>
      <c r="LVI22" s="183"/>
      <c r="LVK22" s="183"/>
      <c r="LVM22" s="183"/>
      <c r="LVO22" s="183"/>
      <c r="LVQ22" s="183"/>
      <c r="LVS22" s="183"/>
      <c r="LVU22" s="183"/>
      <c r="LVW22" s="183"/>
      <c r="LVY22" s="183"/>
      <c r="LWA22" s="183"/>
      <c r="LWC22" s="183"/>
      <c r="LWE22" s="183"/>
      <c r="LWG22" s="183"/>
      <c r="LWI22" s="183"/>
      <c r="LWK22" s="183"/>
      <c r="LWM22" s="183"/>
      <c r="LWO22" s="183"/>
      <c r="LWQ22" s="183"/>
      <c r="LWS22" s="183"/>
      <c r="LWU22" s="183"/>
      <c r="LWW22" s="183"/>
      <c r="LWY22" s="183"/>
      <c r="LXA22" s="183"/>
      <c r="LXC22" s="183"/>
      <c r="LXE22" s="183"/>
      <c r="LXG22" s="183"/>
      <c r="LXI22" s="183"/>
      <c r="LXK22" s="183"/>
      <c r="LXM22" s="183"/>
      <c r="LXO22" s="183"/>
      <c r="LXQ22" s="183"/>
      <c r="LXS22" s="183"/>
      <c r="LXU22" s="183"/>
      <c r="LXW22" s="183"/>
      <c r="LXY22" s="183"/>
      <c r="LYA22" s="183"/>
      <c r="LYC22" s="183"/>
      <c r="LYE22" s="183"/>
      <c r="LYG22" s="183"/>
      <c r="LYI22" s="183"/>
      <c r="LYK22" s="183"/>
      <c r="LYM22" s="183"/>
      <c r="LYO22" s="183"/>
      <c r="LYQ22" s="183"/>
      <c r="LYS22" s="183"/>
      <c r="LYU22" s="183"/>
      <c r="LYW22" s="183"/>
      <c r="LYY22" s="183"/>
      <c r="LZA22" s="183"/>
      <c r="LZC22" s="183"/>
      <c r="LZE22" s="183"/>
      <c r="LZG22" s="183"/>
      <c r="LZI22" s="183"/>
      <c r="LZK22" s="183"/>
      <c r="LZM22" s="183"/>
      <c r="LZO22" s="183"/>
      <c r="LZQ22" s="183"/>
      <c r="LZS22" s="183"/>
      <c r="LZU22" s="183"/>
      <c r="LZW22" s="183"/>
      <c r="LZY22" s="183"/>
      <c r="MAA22" s="183"/>
      <c r="MAC22" s="183"/>
      <c r="MAE22" s="183"/>
      <c r="MAG22" s="183"/>
      <c r="MAI22" s="183"/>
      <c r="MAK22" s="183"/>
      <c r="MAM22" s="183"/>
      <c r="MAO22" s="183"/>
      <c r="MAQ22" s="183"/>
      <c r="MAS22" s="183"/>
      <c r="MAU22" s="183"/>
      <c r="MAW22" s="183"/>
      <c r="MAY22" s="183"/>
      <c r="MBA22" s="183"/>
      <c r="MBC22" s="183"/>
      <c r="MBE22" s="183"/>
      <c r="MBG22" s="183"/>
      <c r="MBI22" s="183"/>
      <c r="MBK22" s="183"/>
      <c r="MBM22" s="183"/>
      <c r="MBO22" s="183"/>
      <c r="MBQ22" s="183"/>
      <c r="MBS22" s="183"/>
      <c r="MBU22" s="183"/>
      <c r="MBW22" s="183"/>
      <c r="MBY22" s="183"/>
      <c r="MCA22" s="183"/>
      <c r="MCC22" s="183"/>
      <c r="MCE22" s="183"/>
      <c r="MCG22" s="183"/>
      <c r="MCI22" s="183"/>
      <c r="MCK22" s="183"/>
      <c r="MCM22" s="183"/>
      <c r="MCO22" s="183"/>
      <c r="MCQ22" s="183"/>
      <c r="MCS22" s="183"/>
      <c r="MCU22" s="183"/>
      <c r="MCW22" s="183"/>
      <c r="MCY22" s="183"/>
      <c r="MDA22" s="183"/>
      <c r="MDC22" s="183"/>
      <c r="MDE22" s="183"/>
      <c r="MDG22" s="183"/>
      <c r="MDI22" s="183"/>
      <c r="MDK22" s="183"/>
      <c r="MDM22" s="183"/>
      <c r="MDO22" s="183"/>
      <c r="MDQ22" s="183"/>
      <c r="MDS22" s="183"/>
      <c r="MDU22" s="183"/>
      <c r="MDW22" s="183"/>
      <c r="MDY22" s="183"/>
      <c r="MEA22" s="183"/>
      <c r="MEC22" s="183"/>
      <c r="MEE22" s="183"/>
      <c r="MEG22" s="183"/>
      <c r="MEI22" s="183"/>
      <c r="MEK22" s="183"/>
      <c r="MEM22" s="183"/>
      <c r="MEO22" s="183"/>
      <c r="MEQ22" s="183"/>
      <c r="MES22" s="183"/>
      <c r="MEU22" s="183"/>
      <c r="MEW22" s="183"/>
      <c r="MEY22" s="183"/>
      <c r="MFA22" s="183"/>
      <c r="MFC22" s="183"/>
      <c r="MFE22" s="183"/>
      <c r="MFG22" s="183"/>
      <c r="MFI22" s="183"/>
      <c r="MFK22" s="183"/>
      <c r="MFM22" s="183"/>
      <c r="MFO22" s="183"/>
      <c r="MFQ22" s="183"/>
      <c r="MFS22" s="183"/>
      <c r="MFU22" s="183"/>
      <c r="MFW22" s="183"/>
      <c r="MFY22" s="183"/>
      <c r="MGA22" s="183"/>
      <c r="MGC22" s="183"/>
      <c r="MGE22" s="183"/>
      <c r="MGG22" s="183"/>
      <c r="MGI22" s="183"/>
      <c r="MGK22" s="183"/>
      <c r="MGM22" s="183"/>
      <c r="MGO22" s="183"/>
      <c r="MGQ22" s="183"/>
      <c r="MGS22" s="183"/>
      <c r="MGU22" s="183"/>
      <c r="MGW22" s="183"/>
      <c r="MGY22" s="183"/>
      <c r="MHA22" s="183"/>
      <c r="MHC22" s="183"/>
      <c r="MHE22" s="183"/>
      <c r="MHG22" s="183"/>
      <c r="MHI22" s="183"/>
      <c r="MHK22" s="183"/>
      <c r="MHM22" s="183"/>
      <c r="MHO22" s="183"/>
      <c r="MHQ22" s="183"/>
      <c r="MHS22" s="183"/>
      <c r="MHU22" s="183"/>
      <c r="MHW22" s="183"/>
      <c r="MHY22" s="183"/>
      <c r="MIA22" s="183"/>
      <c r="MIC22" s="183"/>
      <c r="MIE22" s="183"/>
      <c r="MIG22" s="183"/>
      <c r="MII22" s="183"/>
      <c r="MIK22" s="183"/>
      <c r="MIM22" s="183"/>
      <c r="MIO22" s="183"/>
      <c r="MIQ22" s="183"/>
      <c r="MIS22" s="183"/>
      <c r="MIU22" s="183"/>
      <c r="MIW22" s="183"/>
      <c r="MIY22" s="183"/>
      <c r="MJA22" s="183"/>
      <c r="MJC22" s="183"/>
      <c r="MJE22" s="183"/>
      <c r="MJG22" s="183"/>
      <c r="MJI22" s="183"/>
      <c r="MJK22" s="183"/>
      <c r="MJM22" s="183"/>
      <c r="MJO22" s="183"/>
      <c r="MJQ22" s="183"/>
      <c r="MJS22" s="183"/>
      <c r="MJU22" s="183"/>
      <c r="MJW22" s="183"/>
      <c r="MJY22" s="183"/>
      <c r="MKA22" s="183"/>
      <c r="MKC22" s="183"/>
      <c r="MKE22" s="183"/>
      <c r="MKG22" s="183"/>
      <c r="MKI22" s="183"/>
      <c r="MKK22" s="183"/>
      <c r="MKM22" s="183"/>
      <c r="MKO22" s="183"/>
      <c r="MKQ22" s="183"/>
      <c r="MKS22" s="183"/>
      <c r="MKU22" s="183"/>
      <c r="MKW22" s="183"/>
      <c r="MKY22" s="183"/>
      <c r="MLA22" s="183"/>
      <c r="MLC22" s="183"/>
      <c r="MLE22" s="183"/>
      <c r="MLG22" s="183"/>
      <c r="MLI22" s="183"/>
      <c r="MLK22" s="183"/>
      <c r="MLM22" s="183"/>
      <c r="MLO22" s="183"/>
      <c r="MLQ22" s="183"/>
      <c r="MLS22" s="183"/>
      <c r="MLU22" s="183"/>
      <c r="MLW22" s="183"/>
      <c r="MLY22" s="183"/>
      <c r="MMA22" s="183"/>
      <c r="MMC22" s="183"/>
      <c r="MME22" s="183"/>
      <c r="MMG22" s="183"/>
      <c r="MMI22" s="183"/>
      <c r="MMK22" s="183"/>
      <c r="MMM22" s="183"/>
      <c r="MMO22" s="183"/>
      <c r="MMQ22" s="183"/>
      <c r="MMS22" s="183"/>
      <c r="MMU22" s="183"/>
      <c r="MMW22" s="183"/>
      <c r="MMY22" s="183"/>
      <c r="MNA22" s="183"/>
      <c r="MNC22" s="183"/>
      <c r="MNE22" s="183"/>
      <c r="MNG22" s="183"/>
      <c r="MNI22" s="183"/>
      <c r="MNK22" s="183"/>
      <c r="MNM22" s="183"/>
      <c r="MNO22" s="183"/>
      <c r="MNQ22" s="183"/>
      <c r="MNS22" s="183"/>
      <c r="MNU22" s="183"/>
      <c r="MNW22" s="183"/>
      <c r="MNY22" s="183"/>
      <c r="MOA22" s="183"/>
      <c r="MOC22" s="183"/>
      <c r="MOE22" s="183"/>
      <c r="MOG22" s="183"/>
      <c r="MOI22" s="183"/>
      <c r="MOK22" s="183"/>
      <c r="MOM22" s="183"/>
      <c r="MOO22" s="183"/>
      <c r="MOQ22" s="183"/>
      <c r="MOS22" s="183"/>
      <c r="MOU22" s="183"/>
      <c r="MOW22" s="183"/>
      <c r="MOY22" s="183"/>
      <c r="MPA22" s="183"/>
      <c r="MPC22" s="183"/>
      <c r="MPE22" s="183"/>
      <c r="MPG22" s="183"/>
      <c r="MPI22" s="183"/>
      <c r="MPK22" s="183"/>
      <c r="MPM22" s="183"/>
      <c r="MPO22" s="183"/>
      <c r="MPQ22" s="183"/>
      <c r="MPS22" s="183"/>
      <c r="MPU22" s="183"/>
      <c r="MPW22" s="183"/>
      <c r="MPY22" s="183"/>
      <c r="MQA22" s="183"/>
      <c r="MQC22" s="183"/>
      <c r="MQE22" s="183"/>
      <c r="MQG22" s="183"/>
      <c r="MQI22" s="183"/>
      <c r="MQK22" s="183"/>
      <c r="MQM22" s="183"/>
      <c r="MQO22" s="183"/>
      <c r="MQQ22" s="183"/>
      <c r="MQS22" s="183"/>
      <c r="MQU22" s="183"/>
      <c r="MQW22" s="183"/>
      <c r="MQY22" s="183"/>
      <c r="MRA22" s="183"/>
      <c r="MRC22" s="183"/>
      <c r="MRE22" s="183"/>
      <c r="MRG22" s="183"/>
      <c r="MRI22" s="183"/>
      <c r="MRK22" s="183"/>
      <c r="MRM22" s="183"/>
      <c r="MRO22" s="183"/>
      <c r="MRQ22" s="183"/>
      <c r="MRS22" s="183"/>
      <c r="MRU22" s="183"/>
      <c r="MRW22" s="183"/>
      <c r="MRY22" s="183"/>
      <c r="MSA22" s="183"/>
      <c r="MSC22" s="183"/>
      <c r="MSE22" s="183"/>
      <c r="MSG22" s="183"/>
      <c r="MSI22" s="183"/>
      <c r="MSK22" s="183"/>
      <c r="MSM22" s="183"/>
      <c r="MSO22" s="183"/>
      <c r="MSQ22" s="183"/>
      <c r="MSS22" s="183"/>
      <c r="MSU22" s="183"/>
      <c r="MSW22" s="183"/>
      <c r="MSY22" s="183"/>
      <c r="MTA22" s="183"/>
      <c r="MTC22" s="183"/>
      <c r="MTE22" s="183"/>
      <c r="MTG22" s="183"/>
      <c r="MTI22" s="183"/>
      <c r="MTK22" s="183"/>
      <c r="MTM22" s="183"/>
      <c r="MTO22" s="183"/>
      <c r="MTQ22" s="183"/>
      <c r="MTS22" s="183"/>
      <c r="MTU22" s="183"/>
      <c r="MTW22" s="183"/>
      <c r="MTY22" s="183"/>
      <c r="MUA22" s="183"/>
      <c r="MUC22" s="183"/>
      <c r="MUE22" s="183"/>
      <c r="MUG22" s="183"/>
      <c r="MUI22" s="183"/>
      <c r="MUK22" s="183"/>
      <c r="MUM22" s="183"/>
      <c r="MUO22" s="183"/>
      <c r="MUQ22" s="183"/>
      <c r="MUS22" s="183"/>
      <c r="MUU22" s="183"/>
      <c r="MUW22" s="183"/>
      <c r="MUY22" s="183"/>
      <c r="MVA22" s="183"/>
      <c r="MVC22" s="183"/>
      <c r="MVE22" s="183"/>
      <c r="MVG22" s="183"/>
      <c r="MVI22" s="183"/>
      <c r="MVK22" s="183"/>
      <c r="MVM22" s="183"/>
      <c r="MVO22" s="183"/>
      <c r="MVQ22" s="183"/>
      <c r="MVS22" s="183"/>
      <c r="MVU22" s="183"/>
      <c r="MVW22" s="183"/>
      <c r="MVY22" s="183"/>
      <c r="MWA22" s="183"/>
      <c r="MWC22" s="183"/>
      <c r="MWE22" s="183"/>
      <c r="MWG22" s="183"/>
      <c r="MWI22" s="183"/>
      <c r="MWK22" s="183"/>
      <c r="MWM22" s="183"/>
      <c r="MWO22" s="183"/>
      <c r="MWQ22" s="183"/>
      <c r="MWS22" s="183"/>
      <c r="MWU22" s="183"/>
      <c r="MWW22" s="183"/>
      <c r="MWY22" s="183"/>
      <c r="MXA22" s="183"/>
      <c r="MXC22" s="183"/>
      <c r="MXE22" s="183"/>
      <c r="MXG22" s="183"/>
      <c r="MXI22" s="183"/>
      <c r="MXK22" s="183"/>
      <c r="MXM22" s="183"/>
      <c r="MXO22" s="183"/>
      <c r="MXQ22" s="183"/>
      <c r="MXS22" s="183"/>
      <c r="MXU22" s="183"/>
      <c r="MXW22" s="183"/>
      <c r="MXY22" s="183"/>
      <c r="MYA22" s="183"/>
      <c r="MYC22" s="183"/>
      <c r="MYE22" s="183"/>
      <c r="MYG22" s="183"/>
      <c r="MYI22" s="183"/>
      <c r="MYK22" s="183"/>
      <c r="MYM22" s="183"/>
      <c r="MYO22" s="183"/>
      <c r="MYQ22" s="183"/>
      <c r="MYS22" s="183"/>
      <c r="MYU22" s="183"/>
      <c r="MYW22" s="183"/>
      <c r="MYY22" s="183"/>
      <c r="MZA22" s="183"/>
      <c r="MZC22" s="183"/>
      <c r="MZE22" s="183"/>
      <c r="MZG22" s="183"/>
      <c r="MZI22" s="183"/>
      <c r="MZK22" s="183"/>
      <c r="MZM22" s="183"/>
      <c r="MZO22" s="183"/>
      <c r="MZQ22" s="183"/>
      <c r="MZS22" s="183"/>
      <c r="MZU22" s="183"/>
      <c r="MZW22" s="183"/>
      <c r="MZY22" s="183"/>
      <c r="NAA22" s="183"/>
      <c r="NAC22" s="183"/>
      <c r="NAE22" s="183"/>
      <c r="NAG22" s="183"/>
      <c r="NAI22" s="183"/>
      <c r="NAK22" s="183"/>
      <c r="NAM22" s="183"/>
      <c r="NAO22" s="183"/>
      <c r="NAQ22" s="183"/>
      <c r="NAS22" s="183"/>
      <c r="NAU22" s="183"/>
      <c r="NAW22" s="183"/>
      <c r="NAY22" s="183"/>
      <c r="NBA22" s="183"/>
      <c r="NBC22" s="183"/>
      <c r="NBE22" s="183"/>
      <c r="NBG22" s="183"/>
      <c r="NBI22" s="183"/>
      <c r="NBK22" s="183"/>
      <c r="NBM22" s="183"/>
      <c r="NBO22" s="183"/>
      <c r="NBQ22" s="183"/>
      <c r="NBS22" s="183"/>
      <c r="NBU22" s="183"/>
      <c r="NBW22" s="183"/>
      <c r="NBY22" s="183"/>
      <c r="NCA22" s="183"/>
      <c r="NCC22" s="183"/>
      <c r="NCE22" s="183"/>
      <c r="NCG22" s="183"/>
      <c r="NCI22" s="183"/>
      <c r="NCK22" s="183"/>
      <c r="NCM22" s="183"/>
      <c r="NCO22" s="183"/>
      <c r="NCQ22" s="183"/>
      <c r="NCS22" s="183"/>
      <c r="NCU22" s="183"/>
      <c r="NCW22" s="183"/>
      <c r="NCY22" s="183"/>
      <c r="NDA22" s="183"/>
      <c r="NDC22" s="183"/>
      <c r="NDE22" s="183"/>
      <c r="NDG22" s="183"/>
      <c r="NDI22" s="183"/>
      <c r="NDK22" s="183"/>
      <c r="NDM22" s="183"/>
      <c r="NDO22" s="183"/>
      <c r="NDQ22" s="183"/>
      <c r="NDS22" s="183"/>
      <c r="NDU22" s="183"/>
      <c r="NDW22" s="183"/>
      <c r="NDY22" s="183"/>
      <c r="NEA22" s="183"/>
      <c r="NEC22" s="183"/>
      <c r="NEE22" s="183"/>
      <c r="NEG22" s="183"/>
      <c r="NEI22" s="183"/>
      <c r="NEK22" s="183"/>
      <c r="NEM22" s="183"/>
      <c r="NEO22" s="183"/>
      <c r="NEQ22" s="183"/>
      <c r="NES22" s="183"/>
      <c r="NEU22" s="183"/>
      <c r="NEW22" s="183"/>
      <c r="NEY22" s="183"/>
      <c r="NFA22" s="183"/>
      <c r="NFC22" s="183"/>
      <c r="NFE22" s="183"/>
      <c r="NFG22" s="183"/>
      <c r="NFI22" s="183"/>
      <c r="NFK22" s="183"/>
      <c r="NFM22" s="183"/>
      <c r="NFO22" s="183"/>
      <c r="NFQ22" s="183"/>
      <c r="NFS22" s="183"/>
      <c r="NFU22" s="183"/>
      <c r="NFW22" s="183"/>
      <c r="NFY22" s="183"/>
      <c r="NGA22" s="183"/>
      <c r="NGC22" s="183"/>
      <c r="NGE22" s="183"/>
      <c r="NGG22" s="183"/>
      <c r="NGI22" s="183"/>
      <c r="NGK22" s="183"/>
      <c r="NGM22" s="183"/>
      <c r="NGO22" s="183"/>
      <c r="NGQ22" s="183"/>
      <c r="NGS22" s="183"/>
      <c r="NGU22" s="183"/>
      <c r="NGW22" s="183"/>
      <c r="NGY22" s="183"/>
      <c r="NHA22" s="183"/>
      <c r="NHC22" s="183"/>
      <c r="NHE22" s="183"/>
      <c r="NHG22" s="183"/>
      <c r="NHI22" s="183"/>
      <c r="NHK22" s="183"/>
      <c r="NHM22" s="183"/>
      <c r="NHO22" s="183"/>
      <c r="NHQ22" s="183"/>
      <c r="NHS22" s="183"/>
      <c r="NHU22" s="183"/>
      <c r="NHW22" s="183"/>
      <c r="NHY22" s="183"/>
      <c r="NIA22" s="183"/>
      <c r="NIC22" s="183"/>
      <c r="NIE22" s="183"/>
      <c r="NIG22" s="183"/>
      <c r="NII22" s="183"/>
      <c r="NIK22" s="183"/>
      <c r="NIM22" s="183"/>
      <c r="NIO22" s="183"/>
      <c r="NIQ22" s="183"/>
      <c r="NIS22" s="183"/>
      <c r="NIU22" s="183"/>
      <c r="NIW22" s="183"/>
      <c r="NIY22" s="183"/>
      <c r="NJA22" s="183"/>
      <c r="NJC22" s="183"/>
      <c r="NJE22" s="183"/>
      <c r="NJG22" s="183"/>
      <c r="NJI22" s="183"/>
      <c r="NJK22" s="183"/>
      <c r="NJM22" s="183"/>
      <c r="NJO22" s="183"/>
      <c r="NJQ22" s="183"/>
      <c r="NJS22" s="183"/>
      <c r="NJU22" s="183"/>
      <c r="NJW22" s="183"/>
      <c r="NJY22" s="183"/>
      <c r="NKA22" s="183"/>
      <c r="NKC22" s="183"/>
      <c r="NKE22" s="183"/>
      <c r="NKG22" s="183"/>
      <c r="NKI22" s="183"/>
      <c r="NKK22" s="183"/>
      <c r="NKM22" s="183"/>
      <c r="NKO22" s="183"/>
      <c r="NKQ22" s="183"/>
      <c r="NKS22" s="183"/>
      <c r="NKU22" s="183"/>
      <c r="NKW22" s="183"/>
      <c r="NKY22" s="183"/>
      <c r="NLA22" s="183"/>
      <c r="NLC22" s="183"/>
      <c r="NLE22" s="183"/>
      <c r="NLG22" s="183"/>
      <c r="NLI22" s="183"/>
      <c r="NLK22" s="183"/>
      <c r="NLM22" s="183"/>
      <c r="NLO22" s="183"/>
      <c r="NLQ22" s="183"/>
      <c r="NLS22" s="183"/>
      <c r="NLU22" s="183"/>
      <c r="NLW22" s="183"/>
      <c r="NLY22" s="183"/>
      <c r="NMA22" s="183"/>
      <c r="NMC22" s="183"/>
      <c r="NME22" s="183"/>
      <c r="NMG22" s="183"/>
      <c r="NMI22" s="183"/>
      <c r="NMK22" s="183"/>
      <c r="NMM22" s="183"/>
      <c r="NMO22" s="183"/>
      <c r="NMQ22" s="183"/>
      <c r="NMS22" s="183"/>
      <c r="NMU22" s="183"/>
      <c r="NMW22" s="183"/>
      <c r="NMY22" s="183"/>
      <c r="NNA22" s="183"/>
      <c r="NNC22" s="183"/>
      <c r="NNE22" s="183"/>
      <c r="NNG22" s="183"/>
      <c r="NNI22" s="183"/>
      <c r="NNK22" s="183"/>
      <c r="NNM22" s="183"/>
      <c r="NNO22" s="183"/>
      <c r="NNQ22" s="183"/>
      <c r="NNS22" s="183"/>
      <c r="NNU22" s="183"/>
      <c r="NNW22" s="183"/>
      <c r="NNY22" s="183"/>
      <c r="NOA22" s="183"/>
      <c r="NOC22" s="183"/>
      <c r="NOE22" s="183"/>
      <c r="NOG22" s="183"/>
      <c r="NOI22" s="183"/>
      <c r="NOK22" s="183"/>
      <c r="NOM22" s="183"/>
      <c r="NOO22" s="183"/>
      <c r="NOQ22" s="183"/>
      <c r="NOS22" s="183"/>
      <c r="NOU22" s="183"/>
      <c r="NOW22" s="183"/>
      <c r="NOY22" s="183"/>
      <c r="NPA22" s="183"/>
      <c r="NPC22" s="183"/>
      <c r="NPE22" s="183"/>
      <c r="NPG22" s="183"/>
      <c r="NPI22" s="183"/>
      <c r="NPK22" s="183"/>
      <c r="NPM22" s="183"/>
      <c r="NPO22" s="183"/>
      <c r="NPQ22" s="183"/>
      <c r="NPS22" s="183"/>
      <c r="NPU22" s="183"/>
      <c r="NPW22" s="183"/>
      <c r="NPY22" s="183"/>
      <c r="NQA22" s="183"/>
      <c r="NQC22" s="183"/>
      <c r="NQE22" s="183"/>
      <c r="NQG22" s="183"/>
      <c r="NQI22" s="183"/>
      <c r="NQK22" s="183"/>
      <c r="NQM22" s="183"/>
      <c r="NQO22" s="183"/>
      <c r="NQQ22" s="183"/>
      <c r="NQS22" s="183"/>
      <c r="NQU22" s="183"/>
      <c r="NQW22" s="183"/>
      <c r="NQY22" s="183"/>
      <c r="NRA22" s="183"/>
      <c r="NRC22" s="183"/>
      <c r="NRE22" s="183"/>
      <c r="NRG22" s="183"/>
      <c r="NRI22" s="183"/>
      <c r="NRK22" s="183"/>
      <c r="NRM22" s="183"/>
      <c r="NRO22" s="183"/>
      <c r="NRQ22" s="183"/>
      <c r="NRS22" s="183"/>
      <c r="NRU22" s="183"/>
      <c r="NRW22" s="183"/>
      <c r="NRY22" s="183"/>
      <c r="NSA22" s="183"/>
      <c r="NSC22" s="183"/>
      <c r="NSE22" s="183"/>
      <c r="NSG22" s="183"/>
      <c r="NSI22" s="183"/>
      <c r="NSK22" s="183"/>
      <c r="NSM22" s="183"/>
      <c r="NSO22" s="183"/>
      <c r="NSQ22" s="183"/>
      <c r="NSS22" s="183"/>
      <c r="NSU22" s="183"/>
      <c r="NSW22" s="183"/>
      <c r="NSY22" s="183"/>
      <c r="NTA22" s="183"/>
      <c r="NTC22" s="183"/>
      <c r="NTE22" s="183"/>
      <c r="NTG22" s="183"/>
      <c r="NTI22" s="183"/>
      <c r="NTK22" s="183"/>
      <c r="NTM22" s="183"/>
      <c r="NTO22" s="183"/>
      <c r="NTQ22" s="183"/>
      <c r="NTS22" s="183"/>
      <c r="NTU22" s="183"/>
      <c r="NTW22" s="183"/>
      <c r="NTY22" s="183"/>
      <c r="NUA22" s="183"/>
      <c r="NUC22" s="183"/>
      <c r="NUE22" s="183"/>
      <c r="NUG22" s="183"/>
      <c r="NUI22" s="183"/>
      <c r="NUK22" s="183"/>
      <c r="NUM22" s="183"/>
      <c r="NUO22" s="183"/>
      <c r="NUQ22" s="183"/>
      <c r="NUS22" s="183"/>
      <c r="NUU22" s="183"/>
      <c r="NUW22" s="183"/>
      <c r="NUY22" s="183"/>
      <c r="NVA22" s="183"/>
      <c r="NVC22" s="183"/>
      <c r="NVE22" s="183"/>
      <c r="NVG22" s="183"/>
      <c r="NVI22" s="183"/>
      <c r="NVK22" s="183"/>
      <c r="NVM22" s="183"/>
      <c r="NVO22" s="183"/>
      <c r="NVQ22" s="183"/>
      <c r="NVS22" s="183"/>
      <c r="NVU22" s="183"/>
      <c r="NVW22" s="183"/>
      <c r="NVY22" s="183"/>
      <c r="NWA22" s="183"/>
      <c r="NWC22" s="183"/>
      <c r="NWE22" s="183"/>
      <c r="NWG22" s="183"/>
      <c r="NWI22" s="183"/>
      <c r="NWK22" s="183"/>
      <c r="NWM22" s="183"/>
      <c r="NWO22" s="183"/>
      <c r="NWQ22" s="183"/>
      <c r="NWS22" s="183"/>
      <c r="NWU22" s="183"/>
      <c r="NWW22" s="183"/>
      <c r="NWY22" s="183"/>
      <c r="NXA22" s="183"/>
      <c r="NXC22" s="183"/>
      <c r="NXE22" s="183"/>
      <c r="NXG22" s="183"/>
      <c r="NXI22" s="183"/>
      <c r="NXK22" s="183"/>
      <c r="NXM22" s="183"/>
      <c r="NXO22" s="183"/>
      <c r="NXQ22" s="183"/>
      <c r="NXS22" s="183"/>
      <c r="NXU22" s="183"/>
      <c r="NXW22" s="183"/>
      <c r="NXY22" s="183"/>
      <c r="NYA22" s="183"/>
      <c r="NYC22" s="183"/>
      <c r="NYE22" s="183"/>
      <c r="NYG22" s="183"/>
      <c r="NYI22" s="183"/>
      <c r="NYK22" s="183"/>
      <c r="NYM22" s="183"/>
      <c r="NYO22" s="183"/>
      <c r="NYQ22" s="183"/>
      <c r="NYS22" s="183"/>
      <c r="NYU22" s="183"/>
      <c r="NYW22" s="183"/>
      <c r="NYY22" s="183"/>
      <c r="NZA22" s="183"/>
      <c r="NZC22" s="183"/>
      <c r="NZE22" s="183"/>
      <c r="NZG22" s="183"/>
      <c r="NZI22" s="183"/>
      <c r="NZK22" s="183"/>
      <c r="NZM22" s="183"/>
      <c r="NZO22" s="183"/>
      <c r="NZQ22" s="183"/>
      <c r="NZS22" s="183"/>
      <c r="NZU22" s="183"/>
      <c r="NZW22" s="183"/>
      <c r="NZY22" s="183"/>
      <c r="OAA22" s="183"/>
      <c r="OAC22" s="183"/>
      <c r="OAE22" s="183"/>
      <c r="OAG22" s="183"/>
      <c r="OAI22" s="183"/>
      <c r="OAK22" s="183"/>
      <c r="OAM22" s="183"/>
      <c r="OAO22" s="183"/>
      <c r="OAQ22" s="183"/>
      <c r="OAS22" s="183"/>
      <c r="OAU22" s="183"/>
      <c r="OAW22" s="183"/>
      <c r="OAY22" s="183"/>
      <c r="OBA22" s="183"/>
      <c r="OBC22" s="183"/>
      <c r="OBE22" s="183"/>
      <c r="OBG22" s="183"/>
      <c r="OBI22" s="183"/>
      <c r="OBK22" s="183"/>
      <c r="OBM22" s="183"/>
      <c r="OBO22" s="183"/>
      <c r="OBQ22" s="183"/>
      <c r="OBS22" s="183"/>
      <c r="OBU22" s="183"/>
      <c r="OBW22" s="183"/>
      <c r="OBY22" s="183"/>
      <c r="OCA22" s="183"/>
      <c r="OCC22" s="183"/>
      <c r="OCE22" s="183"/>
      <c r="OCG22" s="183"/>
      <c r="OCI22" s="183"/>
      <c r="OCK22" s="183"/>
      <c r="OCM22" s="183"/>
      <c r="OCO22" s="183"/>
      <c r="OCQ22" s="183"/>
      <c r="OCS22" s="183"/>
      <c r="OCU22" s="183"/>
      <c r="OCW22" s="183"/>
      <c r="OCY22" s="183"/>
      <c r="ODA22" s="183"/>
      <c r="ODC22" s="183"/>
      <c r="ODE22" s="183"/>
      <c r="ODG22" s="183"/>
      <c r="ODI22" s="183"/>
      <c r="ODK22" s="183"/>
      <c r="ODM22" s="183"/>
      <c r="ODO22" s="183"/>
      <c r="ODQ22" s="183"/>
      <c r="ODS22" s="183"/>
      <c r="ODU22" s="183"/>
      <c r="ODW22" s="183"/>
      <c r="ODY22" s="183"/>
      <c r="OEA22" s="183"/>
      <c r="OEC22" s="183"/>
      <c r="OEE22" s="183"/>
      <c r="OEG22" s="183"/>
      <c r="OEI22" s="183"/>
      <c r="OEK22" s="183"/>
      <c r="OEM22" s="183"/>
      <c r="OEO22" s="183"/>
      <c r="OEQ22" s="183"/>
      <c r="OES22" s="183"/>
      <c r="OEU22" s="183"/>
      <c r="OEW22" s="183"/>
      <c r="OEY22" s="183"/>
      <c r="OFA22" s="183"/>
      <c r="OFC22" s="183"/>
      <c r="OFE22" s="183"/>
      <c r="OFG22" s="183"/>
      <c r="OFI22" s="183"/>
      <c r="OFK22" s="183"/>
      <c r="OFM22" s="183"/>
      <c r="OFO22" s="183"/>
      <c r="OFQ22" s="183"/>
      <c r="OFS22" s="183"/>
      <c r="OFU22" s="183"/>
      <c r="OFW22" s="183"/>
      <c r="OFY22" s="183"/>
      <c r="OGA22" s="183"/>
      <c r="OGC22" s="183"/>
      <c r="OGE22" s="183"/>
      <c r="OGG22" s="183"/>
      <c r="OGI22" s="183"/>
      <c r="OGK22" s="183"/>
      <c r="OGM22" s="183"/>
      <c r="OGO22" s="183"/>
      <c r="OGQ22" s="183"/>
      <c r="OGS22" s="183"/>
      <c r="OGU22" s="183"/>
      <c r="OGW22" s="183"/>
      <c r="OGY22" s="183"/>
      <c r="OHA22" s="183"/>
      <c r="OHC22" s="183"/>
      <c r="OHE22" s="183"/>
      <c r="OHG22" s="183"/>
      <c r="OHI22" s="183"/>
      <c r="OHK22" s="183"/>
      <c r="OHM22" s="183"/>
      <c r="OHO22" s="183"/>
      <c r="OHQ22" s="183"/>
      <c r="OHS22" s="183"/>
      <c r="OHU22" s="183"/>
      <c r="OHW22" s="183"/>
      <c r="OHY22" s="183"/>
      <c r="OIA22" s="183"/>
      <c r="OIC22" s="183"/>
      <c r="OIE22" s="183"/>
      <c r="OIG22" s="183"/>
      <c r="OII22" s="183"/>
      <c r="OIK22" s="183"/>
      <c r="OIM22" s="183"/>
      <c r="OIO22" s="183"/>
      <c r="OIQ22" s="183"/>
      <c r="OIS22" s="183"/>
      <c r="OIU22" s="183"/>
      <c r="OIW22" s="183"/>
      <c r="OIY22" s="183"/>
      <c r="OJA22" s="183"/>
      <c r="OJC22" s="183"/>
      <c r="OJE22" s="183"/>
      <c r="OJG22" s="183"/>
      <c r="OJI22" s="183"/>
      <c r="OJK22" s="183"/>
      <c r="OJM22" s="183"/>
      <c r="OJO22" s="183"/>
      <c r="OJQ22" s="183"/>
      <c r="OJS22" s="183"/>
      <c r="OJU22" s="183"/>
      <c r="OJW22" s="183"/>
      <c r="OJY22" s="183"/>
      <c r="OKA22" s="183"/>
      <c r="OKC22" s="183"/>
      <c r="OKE22" s="183"/>
      <c r="OKG22" s="183"/>
      <c r="OKI22" s="183"/>
      <c r="OKK22" s="183"/>
      <c r="OKM22" s="183"/>
      <c r="OKO22" s="183"/>
      <c r="OKQ22" s="183"/>
      <c r="OKS22" s="183"/>
      <c r="OKU22" s="183"/>
      <c r="OKW22" s="183"/>
      <c r="OKY22" s="183"/>
      <c r="OLA22" s="183"/>
      <c r="OLC22" s="183"/>
      <c r="OLE22" s="183"/>
      <c r="OLG22" s="183"/>
      <c r="OLI22" s="183"/>
      <c r="OLK22" s="183"/>
      <c r="OLM22" s="183"/>
      <c r="OLO22" s="183"/>
      <c r="OLQ22" s="183"/>
      <c r="OLS22" s="183"/>
      <c r="OLU22" s="183"/>
      <c r="OLW22" s="183"/>
      <c r="OLY22" s="183"/>
      <c r="OMA22" s="183"/>
      <c r="OMC22" s="183"/>
      <c r="OME22" s="183"/>
      <c r="OMG22" s="183"/>
      <c r="OMI22" s="183"/>
      <c r="OMK22" s="183"/>
      <c r="OMM22" s="183"/>
      <c r="OMO22" s="183"/>
      <c r="OMQ22" s="183"/>
      <c r="OMS22" s="183"/>
      <c r="OMU22" s="183"/>
      <c r="OMW22" s="183"/>
      <c r="OMY22" s="183"/>
      <c r="ONA22" s="183"/>
      <c r="ONC22" s="183"/>
      <c r="ONE22" s="183"/>
      <c r="ONG22" s="183"/>
      <c r="ONI22" s="183"/>
      <c r="ONK22" s="183"/>
      <c r="ONM22" s="183"/>
      <c r="ONO22" s="183"/>
      <c r="ONQ22" s="183"/>
      <c r="ONS22" s="183"/>
      <c r="ONU22" s="183"/>
      <c r="ONW22" s="183"/>
      <c r="ONY22" s="183"/>
      <c r="OOA22" s="183"/>
      <c r="OOC22" s="183"/>
      <c r="OOE22" s="183"/>
      <c r="OOG22" s="183"/>
      <c r="OOI22" s="183"/>
      <c r="OOK22" s="183"/>
      <c r="OOM22" s="183"/>
      <c r="OOO22" s="183"/>
      <c r="OOQ22" s="183"/>
      <c r="OOS22" s="183"/>
      <c r="OOU22" s="183"/>
      <c r="OOW22" s="183"/>
      <c r="OOY22" s="183"/>
      <c r="OPA22" s="183"/>
      <c r="OPC22" s="183"/>
      <c r="OPE22" s="183"/>
      <c r="OPG22" s="183"/>
      <c r="OPI22" s="183"/>
      <c r="OPK22" s="183"/>
      <c r="OPM22" s="183"/>
      <c r="OPO22" s="183"/>
      <c r="OPQ22" s="183"/>
      <c r="OPS22" s="183"/>
      <c r="OPU22" s="183"/>
      <c r="OPW22" s="183"/>
      <c r="OPY22" s="183"/>
      <c r="OQA22" s="183"/>
      <c r="OQC22" s="183"/>
      <c r="OQE22" s="183"/>
      <c r="OQG22" s="183"/>
      <c r="OQI22" s="183"/>
      <c r="OQK22" s="183"/>
      <c r="OQM22" s="183"/>
      <c r="OQO22" s="183"/>
      <c r="OQQ22" s="183"/>
      <c r="OQS22" s="183"/>
      <c r="OQU22" s="183"/>
      <c r="OQW22" s="183"/>
      <c r="OQY22" s="183"/>
      <c r="ORA22" s="183"/>
      <c r="ORC22" s="183"/>
      <c r="ORE22" s="183"/>
      <c r="ORG22" s="183"/>
      <c r="ORI22" s="183"/>
      <c r="ORK22" s="183"/>
      <c r="ORM22" s="183"/>
      <c r="ORO22" s="183"/>
      <c r="ORQ22" s="183"/>
      <c r="ORS22" s="183"/>
      <c r="ORU22" s="183"/>
      <c r="ORW22" s="183"/>
      <c r="ORY22" s="183"/>
      <c r="OSA22" s="183"/>
      <c r="OSC22" s="183"/>
      <c r="OSE22" s="183"/>
      <c r="OSG22" s="183"/>
      <c r="OSI22" s="183"/>
      <c r="OSK22" s="183"/>
      <c r="OSM22" s="183"/>
      <c r="OSO22" s="183"/>
      <c r="OSQ22" s="183"/>
      <c r="OSS22" s="183"/>
      <c r="OSU22" s="183"/>
      <c r="OSW22" s="183"/>
      <c r="OSY22" s="183"/>
      <c r="OTA22" s="183"/>
      <c r="OTC22" s="183"/>
      <c r="OTE22" s="183"/>
      <c r="OTG22" s="183"/>
      <c r="OTI22" s="183"/>
      <c r="OTK22" s="183"/>
      <c r="OTM22" s="183"/>
      <c r="OTO22" s="183"/>
      <c r="OTQ22" s="183"/>
      <c r="OTS22" s="183"/>
      <c r="OTU22" s="183"/>
      <c r="OTW22" s="183"/>
      <c r="OTY22" s="183"/>
      <c r="OUA22" s="183"/>
      <c r="OUC22" s="183"/>
      <c r="OUE22" s="183"/>
      <c r="OUG22" s="183"/>
      <c r="OUI22" s="183"/>
      <c r="OUK22" s="183"/>
      <c r="OUM22" s="183"/>
      <c r="OUO22" s="183"/>
      <c r="OUQ22" s="183"/>
      <c r="OUS22" s="183"/>
      <c r="OUU22" s="183"/>
      <c r="OUW22" s="183"/>
      <c r="OUY22" s="183"/>
      <c r="OVA22" s="183"/>
      <c r="OVC22" s="183"/>
      <c r="OVE22" s="183"/>
      <c r="OVG22" s="183"/>
      <c r="OVI22" s="183"/>
      <c r="OVK22" s="183"/>
      <c r="OVM22" s="183"/>
      <c r="OVO22" s="183"/>
      <c r="OVQ22" s="183"/>
      <c r="OVS22" s="183"/>
      <c r="OVU22" s="183"/>
      <c r="OVW22" s="183"/>
      <c r="OVY22" s="183"/>
      <c r="OWA22" s="183"/>
      <c r="OWC22" s="183"/>
      <c r="OWE22" s="183"/>
      <c r="OWG22" s="183"/>
      <c r="OWI22" s="183"/>
      <c r="OWK22" s="183"/>
      <c r="OWM22" s="183"/>
      <c r="OWO22" s="183"/>
      <c r="OWQ22" s="183"/>
      <c r="OWS22" s="183"/>
      <c r="OWU22" s="183"/>
      <c r="OWW22" s="183"/>
      <c r="OWY22" s="183"/>
      <c r="OXA22" s="183"/>
      <c r="OXC22" s="183"/>
      <c r="OXE22" s="183"/>
      <c r="OXG22" s="183"/>
      <c r="OXI22" s="183"/>
      <c r="OXK22" s="183"/>
      <c r="OXM22" s="183"/>
      <c r="OXO22" s="183"/>
      <c r="OXQ22" s="183"/>
      <c r="OXS22" s="183"/>
      <c r="OXU22" s="183"/>
      <c r="OXW22" s="183"/>
      <c r="OXY22" s="183"/>
      <c r="OYA22" s="183"/>
      <c r="OYC22" s="183"/>
      <c r="OYE22" s="183"/>
      <c r="OYG22" s="183"/>
      <c r="OYI22" s="183"/>
      <c r="OYK22" s="183"/>
      <c r="OYM22" s="183"/>
      <c r="OYO22" s="183"/>
      <c r="OYQ22" s="183"/>
      <c r="OYS22" s="183"/>
      <c r="OYU22" s="183"/>
      <c r="OYW22" s="183"/>
      <c r="OYY22" s="183"/>
      <c r="OZA22" s="183"/>
      <c r="OZC22" s="183"/>
      <c r="OZE22" s="183"/>
      <c r="OZG22" s="183"/>
      <c r="OZI22" s="183"/>
      <c r="OZK22" s="183"/>
      <c r="OZM22" s="183"/>
      <c r="OZO22" s="183"/>
      <c r="OZQ22" s="183"/>
      <c r="OZS22" s="183"/>
      <c r="OZU22" s="183"/>
      <c r="OZW22" s="183"/>
      <c r="OZY22" s="183"/>
      <c r="PAA22" s="183"/>
      <c r="PAC22" s="183"/>
      <c r="PAE22" s="183"/>
      <c r="PAG22" s="183"/>
      <c r="PAI22" s="183"/>
      <c r="PAK22" s="183"/>
      <c r="PAM22" s="183"/>
      <c r="PAO22" s="183"/>
      <c r="PAQ22" s="183"/>
      <c r="PAS22" s="183"/>
      <c r="PAU22" s="183"/>
      <c r="PAW22" s="183"/>
      <c r="PAY22" s="183"/>
      <c r="PBA22" s="183"/>
      <c r="PBC22" s="183"/>
      <c r="PBE22" s="183"/>
      <c r="PBG22" s="183"/>
      <c r="PBI22" s="183"/>
      <c r="PBK22" s="183"/>
      <c r="PBM22" s="183"/>
      <c r="PBO22" s="183"/>
      <c r="PBQ22" s="183"/>
      <c r="PBS22" s="183"/>
      <c r="PBU22" s="183"/>
      <c r="PBW22" s="183"/>
      <c r="PBY22" s="183"/>
      <c r="PCA22" s="183"/>
      <c r="PCC22" s="183"/>
      <c r="PCE22" s="183"/>
      <c r="PCG22" s="183"/>
      <c r="PCI22" s="183"/>
      <c r="PCK22" s="183"/>
      <c r="PCM22" s="183"/>
      <c r="PCO22" s="183"/>
      <c r="PCQ22" s="183"/>
      <c r="PCS22" s="183"/>
      <c r="PCU22" s="183"/>
      <c r="PCW22" s="183"/>
      <c r="PCY22" s="183"/>
      <c r="PDA22" s="183"/>
      <c r="PDC22" s="183"/>
      <c r="PDE22" s="183"/>
      <c r="PDG22" s="183"/>
      <c r="PDI22" s="183"/>
      <c r="PDK22" s="183"/>
      <c r="PDM22" s="183"/>
      <c r="PDO22" s="183"/>
      <c r="PDQ22" s="183"/>
      <c r="PDS22" s="183"/>
      <c r="PDU22" s="183"/>
      <c r="PDW22" s="183"/>
      <c r="PDY22" s="183"/>
      <c r="PEA22" s="183"/>
      <c r="PEC22" s="183"/>
      <c r="PEE22" s="183"/>
      <c r="PEG22" s="183"/>
      <c r="PEI22" s="183"/>
      <c r="PEK22" s="183"/>
      <c r="PEM22" s="183"/>
      <c r="PEO22" s="183"/>
      <c r="PEQ22" s="183"/>
      <c r="PES22" s="183"/>
      <c r="PEU22" s="183"/>
      <c r="PEW22" s="183"/>
      <c r="PEY22" s="183"/>
      <c r="PFA22" s="183"/>
      <c r="PFC22" s="183"/>
      <c r="PFE22" s="183"/>
      <c r="PFG22" s="183"/>
      <c r="PFI22" s="183"/>
      <c r="PFK22" s="183"/>
      <c r="PFM22" s="183"/>
      <c r="PFO22" s="183"/>
      <c r="PFQ22" s="183"/>
      <c r="PFS22" s="183"/>
      <c r="PFU22" s="183"/>
      <c r="PFW22" s="183"/>
      <c r="PFY22" s="183"/>
      <c r="PGA22" s="183"/>
      <c r="PGC22" s="183"/>
      <c r="PGE22" s="183"/>
      <c r="PGG22" s="183"/>
      <c r="PGI22" s="183"/>
      <c r="PGK22" s="183"/>
      <c r="PGM22" s="183"/>
      <c r="PGO22" s="183"/>
      <c r="PGQ22" s="183"/>
      <c r="PGS22" s="183"/>
      <c r="PGU22" s="183"/>
      <c r="PGW22" s="183"/>
      <c r="PGY22" s="183"/>
      <c r="PHA22" s="183"/>
      <c r="PHC22" s="183"/>
      <c r="PHE22" s="183"/>
      <c r="PHG22" s="183"/>
      <c r="PHI22" s="183"/>
      <c r="PHK22" s="183"/>
      <c r="PHM22" s="183"/>
      <c r="PHO22" s="183"/>
      <c r="PHQ22" s="183"/>
      <c r="PHS22" s="183"/>
      <c r="PHU22" s="183"/>
      <c r="PHW22" s="183"/>
      <c r="PHY22" s="183"/>
      <c r="PIA22" s="183"/>
      <c r="PIC22" s="183"/>
      <c r="PIE22" s="183"/>
      <c r="PIG22" s="183"/>
      <c r="PII22" s="183"/>
      <c r="PIK22" s="183"/>
      <c r="PIM22" s="183"/>
      <c r="PIO22" s="183"/>
      <c r="PIQ22" s="183"/>
      <c r="PIS22" s="183"/>
      <c r="PIU22" s="183"/>
      <c r="PIW22" s="183"/>
      <c r="PIY22" s="183"/>
      <c r="PJA22" s="183"/>
      <c r="PJC22" s="183"/>
      <c r="PJE22" s="183"/>
      <c r="PJG22" s="183"/>
      <c r="PJI22" s="183"/>
      <c r="PJK22" s="183"/>
      <c r="PJM22" s="183"/>
      <c r="PJO22" s="183"/>
      <c r="PJQ22" s="183"/>
      <c r="PJS22" s="183"/>
      <c r="PJU22" s="183"/>
      <c r="PJW22" s="183"/>
      <c r="PJY22" s="183"/>
      <c r="PKA22" s="183"/>
      <c r="PKC22" s="183"/>
      <c r="PKE22" s="183"/>
      <c r="PKG22" s="183"/>
      <c r="PKI22" s="183"/>
      <c r="PKK22" s="183"/>
      <c r="PKM22" s="183"/>
      <c r="PKO22" s="183"/>
      <c r="PKQ22" s="183"/>
      <c r="PKS22" s="183"/>
      <c r="PKU22" s="183"/>
      <c r="PKW22" s="183"/>
      <c r="PKY22" s="183"/>
      <c r="PLA22" s="183"/>
      <c r="PLC22" s="183"/>
      <c r="PLE22" s="183"/>
      <c r="PLG22" s="183"/>
      <c r="PLI22" s="183"/>
      <c r="PLK22" s="183"/>
      <c r="PLM22" s="183"/>
      <c r="PLO22" s="183"/>
      <c r="PLQ22" s="183"/>
      <c r="PLS22" s="183"/>
      <c r="PLU22" s="183"/>
      <c r="PLW22" s="183"/>
      <c r="PLY22" s="183"/>
      <c r="PMA22" s="183"/>
      <c r="PMC22" s="183"/>
      <c r="PME22" s="183"/>
      <c r="PMG22" s="183"/>
      <c r="PMI22" s="183"/>
      <c r="PMK22" s="183"/>
      <c r="PMM22" s="183"/>
      <c r="PMO22" s="183"/>
      <c r="PMQ22" s="183"/>
      <c r="PMS22" s="183"/>
      <c r="PMU22" s="183"/>
      <c r="PMW22" s="183"/>
      <c r="PMY22" s="183"/>
      <c r="PNA22" s="183"/>
      <c r="PNC22" s="183"/>
      <c r="PNE22" s="183"/>
      <c r="PNG22" s="183"/>
      <c r="PNI22" s="183"/>
      <c r="PNK22" s="183"/>
      <c r="PNM22" s="183"/>
      <c r="PNO22" s="183"/>
      <c r="PNQ22" s="183"/>
      <c r="PNS22" s="183"/>
      <c r="PNU22" s="183"/>
      <c r="PNW22" s="183"/>
      <c r="PNY22" s="183"/>
      <c r="POA22" s="183"/>
      <c r="POC22" s="183"/>
      <c r="POE22" s="183"/>
      <c r="POG22" s="183"/>
      <c r="POI22" s="183"/>
      <c r="POK22" s="183"/>
      <c r="POM22" s="183"/>
      <c r="POO22" s="183"/>
      <c r="POQ22" s="183"/>
      <c r="POS22" s="183"/>
      <c r="POU22" s="183"/>
      <c r="POW22" s="183"/>
      <c r="POY22" s="183"/>
      <c r="PPA22" s="183"/>
      <c r="PPC22" s="183"/>
      <c r="PPE22" s="183"/>
      <c r="PPG22" s="183"/>
      <c r="PPI22" s="183"/>
      <c r="PPK22" s="183"/>
      <c r="PPM22" s="183"/>
      <c r="PPO22" s="183"/>
      <c r="PPQ22" s="183"/>
      <c r="PPS22" s="183"/>
      <c r="PPU22" s="183"/>
      <c r="PPW22" s="183"/>
      <c r="PPY22" s="183"/>
      <c r="PQA22" s="183"/>
      <c r="PQC22" s="183"/>
      <c r="PQE22" s="183"/>
      <c r="PQG22" s="183"/>
      <c r="PQI22" s="183"/>
      <c r="PQK22" s="183"/>
      <c r="PQM22" s="183"/>
      <c r="PQO22" s="183"/>
      <c r="PQQ22" s="183"/>
      <c r="PQS22" s="183"/>
      <c r="PQU22" s="183"/>
      <c r="PQW22" s="183"/>
      <c r="PQY22" s="183"/>
      <c r="PRA22" s="183"/>
      <c r="PRC22" s="183"/>
      <c r="PRE22" s="183"/>
      <c r="PRG22" s="183"/>
      <c r="PRI22" s="183"/>
      <c r="PRK22" s="183"/>
      <c r="PRM22" s="183"/>
      <c r="PRO22" s="183"/>
      <c r="PRQ22" s="183"/>
      <c r="PRS22" s="183"/>
      <c r="PRU22" s="183"/>
      <c r="PRW22" s="183"/>
      <c r="PRY22" s="183"/>
      <c r="PSA22" s="183"/>
      <c r="PSC22" s="183"/>
      <c r="PSE22" s="183"/>
      <c r="PSG22" s="183"/>
      <c r="PSI22" s="183"/>
      <c r="PSK22" s="183"/>
      <c r="PSM22" s="183"/>
      <c r="PSO22" s="183"/>
      <c r="PSQ22" s="183"/>
      <c r="PSS22" s="183"/>
      <c r="PSU22" s="183"/>
      <c r="PSW22" s="183"/>
      <c r="PSY22" s="183"/>
      <c r="PTA22" s="183"/>
      <c r="PTC22" s="183"/>
      <c r="PTE22" s="183"/>
      <c r="PTG22" s="183"/>
      <c r="PTI22" s="183"/>
      <c r="PTK22" s="183"/>
      <c r="PTM22" s="183"/>
      <c r="PTO22" s="183"/>
      <c r="PTQ22" s="183"/>
      <c r="PTS22" s="183"/>
      <c r="PTU22" s="183"/>
      <c r="PTW22" s="183"/>
      <c r="PTY22" s="183"/>
      <c r="PUA22" s="183"/>
      <c r="PUC22" s="183"/>
      <c r="PUE22" s="183"/>
      <c r="PUG22" s="183"/>
      <c r="PUI22" s="183"/>
      <c r="PUK22" s="183"/>
      <c r="PUM22" s="183"/>
      <c r="PUO22" s="183"/>
      <c r="PUQ22" s="183"/>
      <c r="PUS22" s="183"/>
      <c r="PUU22" s="183"/>
      <c r="PUW22" s="183"/>
      <c r="PUY22" s="183"/>
      <c r="PVA22" s="183"/>
      <c r="PVC22" s="183"/>
      <c r="PVE22" s="183"/>
      <c r="PVG22" s="183"/>
      <c r="PVI22" s="183"/>
      <c r="PVK22" s="183"/>
      <c r="PVM22" s="183"/>
      <c r="PVO22" s="183"/>
      <c r="PVQ22" s="183"/>
      <c r="PVS22" s="183"/>
      <c r="PVU22" s="183"/>
      <c r="PVW22" s="183"/>
      <c r="PVY22" s="183"/>
      <c r="PWA22" s="183"/>
      <c r="PWC22" s="183"/>
      <c r="PWE22" s="183"/>
      <c r="PWG22" s="183"/>
      <c r="PWI22" s="183"/>
      <c r="PWK22" s="183"/>
      <c r="PWM22" s="183"/>
      <c r="PWO22" s="183"/>
      <c r="PWQ22" s="183"/>
      <c r="PWS22" s="183"/>
      <c r="PWU22" s="183"/>
      <c r="PWW22" s="183"/>
      <c r="PWY22" s="183"/>
      <c r="PXA22" s="183"/>
      <c r="PXC22" s="183"/>
      <c r="PXE22" s="183"/>
      <c r="PXG22" s="183"/>
      <c r="PXI22" s="183"/>
      <c r="PXK22" s="183"/>
      <c r="PXM22" s="183"/>
      <c r="PXO22" s="183"/>
      <c r="PXQ22" s="183"/>
      <c r="PXS22" s="183"/>
      <c r="PXU22" s="183"/>
      <c r="PXW22" s="183"/>
      <c r="PXY22" s="183"/>
      <c r="PYA22" s="183"/>
      <c r="PYC22" s="183"/>
      <c r="PYE22" s="183"/>
      <c r="PYG22" s="183"/>
      <c r="PYI22" s="183"/>
      <c r="PYK22" s="183"/>
      <c r="PYM22" s="183"/>
      <c r="PYO22" s="183"/>
      <c r="PYQ22" s="183"/>
      <c r="PYS22" s="183"/>
      <c r="PYU22" s="183"/>
      <c r="PYW22" s="183"/>
      <c r="PYY22" s="183"/>
      <c r="PZA22" s="183"/>
      <c r="PZC22" s="183"/>
      <c r="PZE22" s="183"/>
      <c r="PZG22" s="183"/>
      <c r="PZI22" s="183"/>
      <c r="PZK22" s="183"/>
      <c r="PZM22" s="183"/>
      <c r="PZO22" s="183"/>
      <c r="PZQ22" s="183"/>
      <c r="PZS22" s="183"/>
      <c r="PZU22" s="183"/>
      <c r="PZW22" s="183"/>
      <c r="PZY22" s="183"/>
      <c r="QAA22" s="183"/>
      <c r="QAC22" s="183"/>
      <c r="QAE22" s="183"/>
      <c r="QAG22" s="183"/>
      <c r="QAI22" s="183"/>
      <c r="QAK22" s="183"/>
      <c r="QAM22" s="183"/>
      <c r="QAO22" s="183"/>
      <c r="QAQ22" s="183"/>
      <c r="QAS22" s="183"/>
      <c r="QAU22" s="183"/>
      <c r="QAW22" s="183"/>
      <c r="QAY22" s="183"/>
      <c r="QBA22" s="183"/>
      <c r="QBC22" s="183"/>
      <c r="QBE22" s="183"/>
      <c r="QBG22" s="183"/>
      <c r="QBI22" s="183"/>
      <c r="QBK22" s="183"/>
      <c r="QBM22" s="183"/>
      <c r="QBO22" s="183"/>
      <c r="QBQ22" s="183"/>
      <c r="QBS22" s="183"/>
      <c r="QBU22" s="183"/>
      <c r="QBW22" s="183"/>
      <c r="QBY22" s="183"/>
      <c r="QCA22" s="183"/>
      <c r="QCC22" s="183"/>
      <c r="QCE22" s="183"/>
      <c r="QCG22" s="183"/>
      <c r="QCI22" s="183"/>
      <c r="QCK22" s="183"/>
      <c r="QCM22" s="183"/>
      <c r="QCO22" s="183"/>
      <c r="QCQ22" s="183"/>
      <c r="QCS22" s="183"/>
      <c r="QCU22" s="183"/>
      <c r="QCW22" s="183"/>
      <c r="QCY22" s="183"/>
      <c r="QDA22" s="183"/>
      <c r="QDC22" s="183"/>
      <c r="QDE22" s="183"/>
      <c r="QDG22" s="183"/>
      <c r="QDI22" s="183"/>
      <c r="QDK22" s="183"/>
      <c r="QDM22" s="183"/>
      <c r="QDO22" s="183"/>
      <c r="QDQ22" s="183"/>
      <c r="QDS22" s="183"/>
      <c r="QDU22" s="183"/>
      <c r="QDW22" s="183"/>
      <c r="QDY22" s="183"/>
      <c r="QEA22" s="183"/>
      <c r="QEC22" s="183"/>
      <c r="QEE22" s="183"/>
      <c r="QEG22" s="183"/>
      <c r="QEI22" s="183"/>
      <c r="QEK22" s="183"/>
      <c r="QEM22" s="183"/>
      <c r="QEO22" s="183"/>
      <c r="QEQ22" s="183"/>
      <c r="QES22" s="183"/>
      <c r="QEU22" s="183"/>
      <c r="QEW22" s="183"/>
      <c r="QEY22" s="183"/>
      <c r="QFA22" s="183"/>
      <c r="QFC22" s="183"/>
      <c r="QFE22" s="183"/>
      <c r="QFG22" s="183"/>
      <c r="QFI22" s="183"/>
      <c r="QFK22" s="183"/>
      <c r="QFM22" s="183"/>
      <c r="QFO22" s="183"/>
      <c r="QFQ22" s="183"/>
      <c r="QFS22" s="183"/>
      <c r="QFU22" s="183"/>
      <c r="QFW22" s="183"/>
      <c r="QFY22" s="183"/>
      <c r="QGA22" s="183"/>
      <c r="QGC22" s="183"/>
      <c r="QGE22" s="183"/>
      <c r="QGG22" s="183"/>
      <c r="QGI22" s="183"/>
      <c r="QGK22" s="183"/>
      <c r="QGM22" s="183"/>
      <c r="QGO22" s="183"/>
      <c r="QGQ22" s="183"/>
      <c r="QGS22" s="183"/>
      <c r="QGU22" s="183"/>
      <c r="QGW22" s="183"/>
      <c r="QGY22" s="183"/>
      <c r="QHA22" s="183"/>
      <c r="QHC22" s="183"/>
      <c r="QHE22" s="183"/>
      <c r="QHG22" s="183"/>
      <c r="QHI22" s="183"/>
      <c r="QHK22" s="183"/>
      <c r="QHM22" s="183"/>
      <c r="QHO22" s="183"/>
      <c r="QHQ22" s="183"/>
      <c r="QHS22" s="183"/>
      <c r="QHU22" s="183"/>
      <c r="QHW22" s="183"/>
      <c r="QHY22" s="183"/>
      <c r="QIA22" s="183"/>
      <c r="QIC22" s="183"/>
      <c r="QIE22" s="183"/>
      <c r="QIG22" s="183"/>
      <c r="QII22" s="183"/>
      <c r="QIK22" s="183"/>
      <c r="QIM22" s="183"/>
      <c r="QIO22" s="183"/>
      <c r="QIQ22" s="183"/>
      <c r="QIS22" s="183"/>
      <c r="QIU22" s="183"/>
      <c r="QIW22" s="183"/>
      <c r="QIY22" s="183"/>
      <c r="QJA22" s="183"/>
      <c r="QJC22" s="183"/>
      <c r="QJE22" s="183"/>
      <c r="QJG22" s="183"/>
      <c r="QJI22" s="183"/>
      <c r="QJK22" s="183"/>
      <c r="QJM22" s="183"/>
      <c r="QJO22" s="183"/>
      <c r="QJQ22" s="183"/>
      <c r="QJS22" s="183"/>
      <c r="QJU22" s="183"/>
      <c r="QJW22" s="183"/>
      <c r="QJY22" s="183"/>
      <c r="QKA22" s="183"/>
      <c r="QKC22" s="183"/>
      <c r="QKE22" s="183"/>
      <c r="QKG22" s="183"/>
      <c r="QKI22" s="183"/>
      <c r="QKK22" s="183"/>
      <c r="QKM22" s="183"/>
      <c r="QKO22" s="183"/>
      <c r="QKQ22" s="183"/>
      <c r="QKS22" s="183"/>
      <c r="QKU22" s="183"/>
      <c r="QKW22" s="183"/>
      <c r="QKY22" s="183"/>
      <c r="QLA22" s="183"/>
      <c r="QLC22" s="183"/>
      <c r="QLE22" s="183"/>
      <c r="QLG22" s="183"/>
      <c r="QLI22" s="183"/>
      <c r="QLK22" s="183"/>
      <c r="QLM22" s="183"/>
      <c r="QLO22" s="183"/>
      <c r="QLQ22" s="183"/>
      <c r="QLS22" s="183"/>
      <c r="QLU22" s="183"/>
      <c r="QLW22" s="183"/>
      <c r="QLY22" s="183"/>
      <c r="QMA22" s="183"/>
      <c r="QMC22" s="183"/>
      <c r="QME22" s="183"/>
      <c r="QMG22" s="183"/>
      <c r="QMI22" s="183"/>
      <c r="QMK22" s="183"/>
      <c r="QMM22" s="183"/>
      <c r="QMO22" s="183"/>
      <c r="QMQ22" s="183"/>
      <c r="QMS22" s="183"/>
      <c r="QMU22" s="183"/>
      <c r="QMW22" s="183"/>
      <c r="QMY22" s="183"/>
      <c r="QNA22" s="183"/>
      <c r="QNC22" s="183"/>
      <c r="QNE22" s="183"/>
      <c r="QNG22" s="183"/>
      <c r="QNI22" s="183"/>
      <c r="QNK22" s="183"/>
      <c r="QNM22" s="183"/>
      <c r="QNO22" s="183"/>
      <c r="QNQ22" s="183"/>
      <c r="QNS22" s="183"/>
      <c r="QNU22" s="183"/>
      <c r="QNW22" s="183"/>
      <c r="QNY22" s="183"/>
      <c r="QOA22" s="183"/>
      <c r="QOC22" s="183"/>
      <c r="QOE22" s="183"/>
      <c r="QOG22" s="183"/>
      <c r="QOI22" s="183"/>
      <c r="QOK22" s="183"/>
      <c r="QOM22" s="183"/>
      <c r="QOO22" s="183"/>
      <c r="QOQ22" s="183"/>
      <c r="QOS22" s="183"/>
      <c r="QOU22" s="183"/>
      <c r="QOW22" s="183"/>
      <c r="QOY22" s="183"/>
      <c r="QPA22" s="183"/>
      <c r="QPC22" s="183"/>
      <c r="QPE22" s="183"/>
      <c r="QPG22" s="183"/>
      <c r="QPI22" s="183"/>
      <c r="QPK22" s="183"/>
      <c r="QPM22" s="183"/>
      <c r="QPO22" s="183"/>
      <c r="QPQ22" s="183"/>
      <c r="QPS22" s="183"/>
      <c r="QPU22" s="183"/>
      <c r="QPW22" s="183"/>
      <c r="QPY22" s="183"/>
      <c r="QQA22" s="183"/>
      <c r="QQC22" s="183"/>
      <c r="QQE22" s="183"/>
      <c r="QQG22" s="183"/>
      <c r="QQI22" s="183"/>
      <c r="QQK22" s="183"/>
      <c r="QQM22" s="183"/>
      <c r="QQO22" s="183"/>
      <c r="QQQ22" s="183"/>
      <c r="QQS22" s="183"/>
      <c r="QQU22" s="183"/>
      <c r="QQW22" s="183"/>
      <c r="QQY22" s="183"/>
      <c r="QRA22" s="183"/>
      <c r="QRC22" s="183"/>
      <c r="QRE22" s="183"/>
      <c r="QRG22" s="183"/>
      <c r="QRI22" s="183"/>
      <c r="QRK22" s="183"/>
      <c r="QRM22" s="183"/>
      <c r="QRO22" s="183"/>
      <c r="QRQ22" s="183"/>
      <c r="QRS22" s="183"/>
      <c r="QRU22" s="183"/>
      <c r="QRW22" s="183"/>
      <c r="QRY22" s="183"/>
      <c r="QSA22" s="183"/>
      <c r="QSC22" s="183"/>
      <c r="QSE22" s="183"/>
      <c r="QSG22" s="183"/>
      <c r="QSI22" s="183"/>
      <c r="QSK22" s="183"/>
      <c r="QSM22" s="183"/>
      <c r="QSO22" s="183"/>
      <c r="QSQ22" s="183"/>
      <c r="QSS22" s="183"/>
      <c r="QSU22" s="183"/>
      <c r="QSW22" s="183"/>
      <c r="QSY22" s="183"/>
      <c r="QTA22" s="183"/>
      <c r="QTC22" s="183"/>
      <c r="QTE22" s="183"/>
      <c r="QTG22" s="183"/>
      <c r="QTI22" s="183"/>
      <c r="QTK22" s="183"/>
      <c r="QTM22" s="183"/>
      <c r="QTO22" s="183"/>
      <c r="QTQ22" s="183"/>
      <c r="QTS22" s="183"/>
      <c r="QTU22" s="183"/>
      <c r="QTW22" s="183"/>
      <c r="QTY22" s="183"/>
      <c r="QUA22" s="183"/>
      <c r="QUC22" s="183"/>
      <c r="QUE22" s="183"/>
      <c r="QUG22" s="183"/>
      <c r="QUI22" s="183"/>
      <c r="QUK22" s="183"/>
      <c r="QUM22" s="183"/>
      <c r="QUO22" s="183"/>
      <c r="QUQ22" s="183"/>
      <c r="QUS22" s="183"/>
      <c r="QUU22" s="183"/>
      <c r="QUW22" s="183"/>
      <c r="QUY22" s="183"/>
      <c r="QVA22" s="183"/>
      <c r="QVC22" s="183"/>
      <c r="QVE22" s="183"/>
      <c r="QVG22" s="183"/>
      <c r="QVI22" s="183"/>
      <c r="QVK22" s="183"/>
      <c r="QVM22" s="183"/>
      <c r="QVO22" s="183"/>
      <c r="QVQ22" s="183"/>
      <c r="QVS22" s="183"/>
      <c r="QVU22" s="183"/>
      <c r="QVW22" s="183"/>
      <c r="QVY22" s="183"/>
      <c r="QWA22" s="183"/>
      <c r="QWC22" s="183"/>
      <c r="QWE22" s="183"/>
      <c r="QWG22" s="183"/>
      <c r="QWI22" s="183"/>
      <c r="QWK22" s="183"/>
      <c r="QWM22" s="183"/>
      <c r="QWO22" s="183"/>
      <c r="QWQ22" s="183"/>
      <c r="QWS22" s="183"/>
      <c r="QWU22" s="183"/>
      <c r="QWW22" s="183"/>
      <c r="QWY22" s="183"/>
      <c r="QXA22" s="183"/>
      <c r="QXC22" s="183"/>
      <c r="QXE22" s="183"/>
      <c r="QXG22" s="183"/>
      <c r="QXI22" s="183"/>
      <c r="QXK22" s="183"/>
      <c r="QXM22" s="183"/>
      <c r="QXO22" s="183"/>
      <c r="QXQ22" s="183"/>
      <c r="QXS22" s="183"/>
      <c r="QXU22" s="183"/>
      <c r="QXW22" s="183"/>
      <c r="QXY22" s="183"/>
      <c r="QYA22" s="183"/>
      <c r="QYC22" s="183"/>
      <c r="QYE22" s="183"/>
      <c r="QYG22" s="183"/>
      <c r="QYI22" s="183"/>
      <c r="QYK22" s="183"/>
      <c r="QYM22" s="183"/>
      <c r="QYO22" s="183"/>
      <c r="QYQ22" s="183"/>
      <c r="QYS22" s="183"/>
      <c r="QYU22" s="183"/>
      <c r="QYW22" s="183"/>
      <c r="QYY22" s="183"/>
      <c r="QZA22" s="183"/>
      <c r="QZC22" s="183"/>
      <c r="QZE22" s="183"/>
      <c r="QZG22" s="183"/>
      <c r="QZI22" s="183"/>
      <c r="QZK22" s="183"/>
      <c r="QZM22" s="183"/>
      <c r="QZO22" s="183"/>
      <c r="QZQ22" s="183"/>
      <c r="QZS22" s="183"/>
      <c r="QZU22" s="183"/>
      <c r="QZW22" s="183"/>
      <c r="QZY22" s="183"/>
      <c r="RAA22" s="183"/>
      <c r="RAC22" s="183"/>
      <c r="RAE22" s="183"/>
      <c r="RAG22" s="183"/>
      <c r="RAI22" s="183"/>
      <c r="RAK22" s="183"/>
      <c r="RAM22" s="183"/>
      <c r="RAO22" s="183"/>
      <c r="RAQ22" s="183"/>
      <c r="RAS22" s="183"/>
      <c r="RAU22" s="183"/>
      <c r="RAW22" s="183"/>
      <c r="RAY22" s="183"/>
      <c r="RBA22" s="183"/>
      <c r="RBC22" s="183"/>
      <c r="RBE22" s="183"/>
      <c r="RBG22" s="183"/>
      <c r="RBI22" s="183"/>
      <c r="RBK22" s="183"/>
      <c r="RBM22" s="183"/>
      <c r="RBO22" s="183"/>
      <c r="RBQ22" s="183"/>
      <c r="RBS22" s="183"/>
      <c r="RBU22" s="183"/>
      <c r="RBW22" s="183"/>
      <c r="RBY22" s="183"/>
      <c r="RCA22" s="183"/>
      <c r="RCC22" s="183"/>
      <c r="RCE22" s="183"/>
      <c r="RCG22" s="183"/>
      <c r="RCI22" s="183"/>
      <c r="RCK22" s="183"/>
      <c r="RCM22" s="183"/>
      <c r="RCO22" s="183"/>
      <c r="RCQ22" s="183"/>
      <c r="RCS22" s="183"/>
      <c r="RCU22" s="183"/>
      <c r="RCW22" s="183"/>
      <c r="RCY22" s="183"/>
      <c r="RDA22" s="183"/>
      <c r="RDC22" s="183"/>
      <c r="RDE22" s="183"/>
      <c r="RDG22" s="183"/>
      <c r="RDI22" s="183"/>
      <c r="RDK22" s="183"/>
      <c r="RDM22" s="183"/>
      <c r="RDO22" s="183"/>
      <c r="RDQ22" s="183"/>
      <c r="RDS22" s="183"/>
      <c r="RDU22" s="183"/>
      <c r="RDW22" s="183"/>
      <c r="RDY22" s="183"/>
      <c r="REA22" s="183"/>
      <c r="REC22" s="183"/>
      <c r="REE22" s="183"/>
      <c r="REG22" s="183"/>
      <c r="REI22" s="183"/>
      <c r="REK22" s="183"/>
      <c r="REM22" s="183"/>
      <c r="REO22" s="183"/>
      <c r="REQ22" s="183"/>
      <c r="RES22" s="183"/>
      <c r="REU22" s="183"/>
      <c r="REW22" s="183"/>
      <c r="REY22" s="183"/>
      <c r="RFA22" s="183"/>
      <c r="RFC22" s="183"/>
      <c r="RFE22" s="183"/>
      <c r="RFG22" s="183"/>
      <c r="RFI22" s="183"/>
      <c r="RFK22" s="183"/>
      <c r="RFM22" s="183"/>
      <c r="RFO22" s="183"/>
      <c r="RFQ22" s="183"/>
      <c r="RFS22" s="183"/>
      <c r="RFU22" s="183"/>
      <c r="RFW22" s="183"/>
      <c r="RFY22" s="183"/>
      <c r="RGA22" s="183"/>
      <c r="RGC22" s="183"/>
      <c r="RGE22" s="183"/>
      <c r="RGG22" s="183"/>
      <c r="RGI22" s="183"/>
      <c r="RGK22" s="183"/>
      <c r="RGM22" s="183"/>
      <c r="RGO22" s="183"/>
      <c r="RGQ22" s="183"/>
      <c r="RGS22" s="183"/>
      <c r="RGU22" s="183"/>
      <c r="RGW22" s="183"/>
      <c r="RGY22" s="183"/>
      <c r="RHA22" s="183"/>
      <c r="RHC22" s="183"/>
      <c r="RHE22" s="183"/>
      <c r="RHG22" s="183"/>
      <c r="RHI22" s="183"/>
      <c r="RHK22" s="183"/>
      <c r="RHM22" s="183"/>
      <c r="RHO22" s="183"/>
      <c r="RHQ22" s="183"/>
      <c r="RHS22" s="183"/>
      <c r="RHU22" s="183"/>
      <c r="RHW22" s="183"/>
      <c r="RHY22" s="183"/>
      <c r="RIA22" s="183"/>
      <c r="RIC22" s="183"/>
      <c r="RIE22" s="183"/>
      <c r="RIG22" s="183"/>
      <c r="RII22" s="183"/>
      <c r="RIK22" s="183"/>
      <c r="RIM22" s="183"/>
      <c r="RIO22" s="183"/>
      <c r="RIQ22" s="183"/>
      <c r="RIS22" s="183"/>
      <c r="RIU22" s="183"/>
      <c r="RIW22" s="183"/>
      <c r="RIY22" s="183"/>
      <c r="RJA22" s="183"/>
      <c r="RJC22" s="183"/>
      <c r="RJE22" s="183"/>
      <c r="RJG22" s="183"/>
      <c r="RJI22" s="183"/>
      <c r="RJK22" s="183"/>
      <c r="RJM22" s="183"/>
      <c r="RJO22" s="183"/>
      <c r="RJQ22" s="183"/>
      <c r="RJS22" s="183"/>
      <c r="RJU22" s="183"/>
      <c r="RJW22" s="183"/>
      <c r="RJY22" s="183"/>
      <c r="RKA22" s="183"/>
      <c r="RKC22" s="183"/>
      <c r="RKE22" s="183"/>
      <c r="RKG22" s="183"/>
      <c r="RKI22" s="183"/>
      <c r="RKK22" s="183"/>
      <c r="RKM22" s="183"/>
      <c r="RKO22" s="183"/>
      <c r="RKQ22" s="183"/>
      <c r="RKS22" s="183"/>
      <c r="RKU22" s="183"/>
      <c r="RKW22" s="183"/>
      <c r="RKY22" s="183"/>
      <c r="RLA22" s="183"/>
      <c r="RLC22" s="183"/>
      <c r="RLE22" s="183"/>
      <c r="RLG22" s="183"/>
      <c r="RLI22" s="183"/>
      <c r="RLK22" s="183"/>
      <c r="RLM22" s="183"/>
      <c r="RLO22" s="183"/>
      <c r="RLQ22" s="183"/>
      <c r="RLS22" s="183"/>
      <c r="RLU22" s="183"/>
      <c r="RLW22" s="183"/>
      <c r="RLY22" s="183"/>
      <c r="RMA22" s="183"/>
      <c r="RMC22" s="183"/>
      <c r="RME22" s="183"/>
      <c r="RMG22" s="183"/>
      <c r="RMI22" s="183"/>
      <c r="RMK22" s="183"/>
      <c r="RMM22" s="183"/>
      <c r="RMO22" s="183"/>
      <c r="RMQ22" s="183"/>
      <c r="RMS22" s="183"/>
      <c r="RMU22" s="183"/>
      <c r="RMW22" s="183"/>
      <c r="RMY22" s="183"/>
      <c r="RNA22" s="183"/>
      <c r="RNC22" s="183"/>
      <c r="RNE22" s="183"/>
      <c r="RNG22" s="183"/>
      <c r="RNI22" s="183"/>
      <c r="RNK22" s="183"/>
      <c r="RNM22" s="183"/>
      <c r="RNO22" s="183"/>
      <c r="RNQ22" s="183"/>
      <c r="RNS22" s="183"/>
      <c r="RNU22" s="183"/>
      <c r="RNW22" s="183"/>
      <c r="RNY22" s="183"/>
      <c r="ROA22" s="183"/>
      <c r="ROC22" s="183"/>
      <c r="ROE22" s="183"/>
      <c r="ROG22" s="183"/>
      <c r="ROI22" s="183"/>
      <c r="ROK22" s="183"/>
      <c r="ROM22" s="183"/>
      <c r="ROO22" s="183"/>
      <c r="ROQ22" s="183"/>
      <c r="ROS22" s="183"/>
      <c r="ROU22" s="183"/>
      <c r="ROW22" s="183"/>
      <c r="ROY22" s="183"/>
      <c r="RPA22" s="183"/>
      <c r="RPC22" s="183"/>
      <c r="RPE22" s="183"/>
      <c r="RPG22" s="183"/>
      <c r="RPI22" s="183"/>
      <c r="RPK22" s="183"/>
      <c r="RPM22" s="183"/>
      <c r="RPO22" s="183"/>
      <c r="RPQ22" s="183"/>
      <c r="RPS22" s="183"/>
      <c r="RPU22" s="183"/>
      <c r="RPW22" s="183"/>
      <c r="RPY22" s="183"/>
      <c r="RQA22" s="183"/>
      <c r="RQC22" s="183"/>
      <c r="RQE22" s="183"/>
      <c r="RQG22" s="183"/>
      <c r="RQI22" s="183"/>
      <c r="RQK22" s="183"/>
      <c r="RQM22" s="183"/>
      <c r="RQO22" s="183"/>
      <c r="RQQ22" s="183"/>
      <c r="RQS22" s="183"/>
      <c r="RQU22" s="183"/>
      <c r="RQW22" s="183"/>
      <c r="RQY22" s="183"/>
      <c r="RRA22" s="183"/>
      <c r="RRC22" s="183"/>
      <c r="RRE22" s="183"/>
      <c r="RRG22" s="183"/>
      <c r="RRI22" s="183"/>
      <c r="RRK22" s="183"/>
      <c r="RRM22" s="183"/>
      <c r="RRO22" s="183"/>
      <c r="RRQ22" s="183"/>
      <c r="RRS22" s="183"/>
      <c r="RRU22" s="183"/>
      <c r="RRW22" s="183"/>
      <c r="RRY22" s="183"/>
      <c r="RSA22" s="183"/>
      <c r="RSC22" s="183"/>
      <c r="RSE22" s="183"/>
      <c r="RSG22" s="183"/>
      <c r="RSI22" s="183"/>
      <c r="RSK22" s="183"/>
      <c r="RSM22" s="183"/>
      <c r="RSO22" s="183"/>
      <c r="RSQ22" s="183"/>
      <c r="RSS22" s="183"/>
      <c r="RSU22" s="183"/>
      <c r="RSW22" s="183"/>
      <c r="RSY22" s="183"/>
      <c r="RTA22" s="183"/>
      <c r="RTC22" s="183"/>
      <c r="RTE22" s="183"/>
      <c r="RTG22" s="183"/>
      <c r="RTI22" s="183"/>
      <c r="RTK22" s="183"/>
      <c r="RTM22" s="183"/>
      <c r="RTO22" s="183"/>
      <c r="RTQ22" s="183"/>
      <c r="RTS22" s="183"/>
      <c r="RTU22" s="183"/>
      <c r="RTW22" s="183"/>
      <c r="RTY22" s="183"/>
      <c r="RUA22" s="183"/>
      <c r="RUC22" s="183"/>
      <c r="RUE22" s="183"/>
      <c r="RUG22" s="183"/>
      <c r="RUI22" s="183"/>
      <c r="RUK22" s="183"/>
      <c r="RUM22" s="183"/>
      <c r="RUO22" s="183"/>
      <c r="RUQ22" s="183"/>
      <c r="RUS22" s="183"/>
      <c r="RUU22" s="183"/>
      <c r="RUW22" s="183"/>
      <c r="RUY22" s="183"/>
      <c r="RVA22" s="183"/>
      <c r="RVC22" s="183"/>
      <c r="RVE22" s="183"/>
      <c r="RVG22" s="183"/>
      <c r="RVI22" s="183"/>
      <c r="RVK22" s="183"/>
      <c r="RVM22" s="183"/>
      <c r="RVO22" s="183"/>
      <c r="RVQ22" s="183"/>
      <c r="RVS22" s="183"/>
      <c r="RVU22" s="183"/>
      <c r="RVW22" s="183"/>
      <c r="RVY22" s="183"/>
      <c r="RWA22" s="183"/>
      <c r="RWC22" s="183"/>
      <c r="RWE22" s="183"/>
      <c r="RWG22" s="183"/>
      <c r="RWI22" s="183"/>
      <c r="RWK22" s="183"/>
      <c r="RWM22" s="183"/>
      <c r="RWO22" s="183"/>
      <c r="RWQ22" s="183"/>
      <c r="RWS22" s="183"/>
      <c r="RWU22" s="183"/>
      <c r="RWW22" s="183"/>
      <c r="RWY22" s="183"/>
      <c r="RXA22" s="183"/>
      <c r="RXC22" s="183"/>
      <c r="RXE22" s="183"/>
      <c r="RXG22" s="183"/>
      <c r="RXI22" s="183"/>
      <c r="RXK22" s="183"/>
      <c r="RXM22" s="183"/>
      <c r="RXO22" s="183"/>
      <c r="RXQ22" s="183"/>
      <c r="RXS22" s="183"/>
      <c r="RXU22" s="183"/>
      <c r="RXW22" s="183"/>
      <c r="RXY22" s="183"/>
      <c r="RYA22" s="183"/>
      <c r="RYC22" s="183"/>
      <c r="RYE22" s="183"/>
      <c r="RYG22" s="183"/>
      <c r="RYI22" s="183"/>
      <c r="RYK22" s="183"/>
      <c r="RYM22" s="183"/>
      <c r="RYO22" s="183"/>
      <c r="RYQ22" s="183"/>
      <c r="RYS22" s="183"/>
      <c r="RYU22" s="183"/>
      <c r="RYW22" s="183"/>
      <c r="RYY22" s="183"/>
      <c r="RZA22" s="183"/>
      <c r="RZC22" s="183"/>
      <c r="RZE22" s="183"/>
      <c r="RZG22" s="183"/>
      <c r="RZI22" s="183"/>
      <c r="RZK22" s="183"/>
      <c r="RZM22" s="183"/>
      <c r="RZO22" s="183"/>
      <c r="RZQ22" s="183"/>
      <c r="RZS22" s="183"/>
      <c r="RZU22" s="183"/>
      <c r="RZW22" s="183"/>
      <c r="RZY22" s="183"/>
      <c r="SAA22" s="183"/>
      <c r="SAC22" s="183"/>
      <c r="SAE22" s="183"/>
      <c r="SAG22" s="183"/>
      <c r="SAI22" s="183"/>
      <c r="SAK22" s="183"/>
      <c r="SAM22" s="183"/>
      <c r="SAO22" s="183"/>
      <c r="SAQ22" s="183"/>
      <c r="SAS22" s="183"/>
      <c r="SAU22" s="183"/>
      <c r="SAW22" s="183"/>
      <c r="SAY22" s="183"/>
      <c r="SBA22" s="183"/>
      <c r="SBC22" s="183"/>
      <c r="SBE22" s="183"/>
      <c r="SBG22" s="183"/>
      <c r="SBI22" s="183"/>
      <c r="SBK22" s="183"/>
      <c r="SBM22" s="183"/>
      <c r="SBO22" s="183"/>
      <c r="SBQ22" s="183"/>
      <c r="SBS22" s="183"/>
      <c r="SBU22" s="183"/>
      <c r="SBW22" s="183"/>
      <c r="SBY22" s="183"/>
      <c r="SCA22" s="183"/>
      <c r="SCC22" s="183"/>
      <c r="SCE22" s="183"/>
      <c r="SCG22" s="183"/>
      <c r="SCI22" s="183"/>
      <c r="SCK22" s="183"/>
      <c r="SCM22" s="183"/>
      <c r="SCO22" s="183"/>
      <c r="SCQ22" s="183"/>
      <c r="SCS22" s="183"/>
      <c r="SCU22" s="183"/>
      <c r="SCW22" s="183"/>
      <c r="SCY22" s="183"/>
      <c r="SDA22" s="183"/>
      <c r="SDC22" s="183"/>
      <c r="SDE22" s="183"/>
      <c r="SDG22" s="183"/>
      <c r="SDI22" s="183"/>
      <c r="SDK22" s="183"/>
      <c r="SDM22" s="183"/>
      <c r="SDO22" s="183"/>
      <c r="SDQ22" s="183"/>
      <c r="SDS22" s="183"/>
      <c r="SDU22" s="183"/>
      <c r="SDW22" s="183"/>
      <c r="SDY22" s="183"/>
      <c r="SEA22" s="183"/>
      <c r="SEC22" s="183"/>
      <c r="SEE22" s="183"/>
      <c r="SEG22" s="183"/>
      <c r="SEI22" s="183"/>
      <c r="SEK22" s="183"/>
      <c r="SEM22" s="183"/>
      <c r="SEO22" s="183"/>
      <c r="SEQ22" s="183"/>
      <c r="SES22" s="183"/>
      <c r="SEU22" s="183"/>
      <c r="SEW22" s="183"/>
      <c r="SEY22" s="183"/>
      <c r="SFA22" s="183"/>
      <c r="SFC22" s="183"/>
      <c r="SFE22" s="183"/>
      <c r="SFG22" s="183"/>
      <c r="SFI22" s="183"/>
      <c r="SFK22" s="183"/>
      <c r="SFM22" s="183"/>
      <c r="SFO22" s="183"/>
      <c r="SFQ22" s="183"/>
      <c r="SFS22" s="183"/>
      <c r="SFU22" s="183"/>
      <c r="SFW22" s="183"/>
      <c r="SFY22" s="183"/>
      <c r="SGA22" s="183"/>
      <c r="SGC22" s="183"/>
      <c r="SGE22" s="183"/>
      <c r="SGG22" s="183"/>
      <c r="SGI22" s="183"/>
      <c r="SGK22" s="183"/>
      <c r="SGM22" s="183"/>
      <c r="SGO22" s="183"/>
      <c r="SGQ22" s="183"/>
      <c r="SGS22" s="183"/>
      <c r="SGU22" s="183"/>
      <c r="SGW22" s="183"/>
      <c r="SGY22" s="183"/>
      <c r="SHA22" s="183"/>
      <c r="SHC22" s="183"/>
      <c r="SHE22" s="183"/>
      <c r="SHG22" s="183"/>
      <c r="SHI22" s="183"/>
      <c r="SHK22" s="183"/>
      <c r="SHM22" s="183"/>
      <c r="SHO22" s="183"/>
      <c r="SHQ22" s="183"/>
      <c r="SHS22" s="183"/>
      <c r="SHU22" s="183"/>
      <c r="SHW22" s="183"/>
      <c r="SHY22" s="183"/>
      <c r="SIA22" s="183"/>
      <c r="SIC22" s="183"/>
      <c r="SIE22" s="183"/>
      <c r="SIG22" s="183"/>
      <c r="SII22" s="183"/>
      <c r="SIK22" s="183"/>
      <c r="SIM22" s="183"/>
      <c r="SIO22" s="183"/>
      <c r="SIQ22" s="183"/>
      <c r="SIS22" s="183"/>
      <c r="SIU22" s="183"/>
      <c r="SIW22" s="183"/>
      <c r="SIY22" s="183"/>
      <c r="SJA22" s="183"/>
      <c r="SJC22" s="183"/>
      <c r="SJE22" s="183"/>
      <c r="SJG22" s="183"/>
      <c r="SJI22" s="183"/>
      <c r="SJK22" s="183"/>
      <c r="SJM22" s="183"/>
      <c r="SJO22" s="183"/>
      <c r="SJQ22" s="183"/>
      <c r="SJS22" s="183"/>
      <c r="SJU22" s="183"/>
      <c r="SJW22" s="183"/>
      <c r="SJY22" s="183"/>
      <c r="SKA22" s="183"/>
      <c r="SKC22" s="183"/>
      <c r="SKE22" s="183"/>
      <c r="SKG22" s="183"/>
      <c r="SKI22" s="183"/>
      <c r="SKK22" s="183"/>
      <c r="SKM22" s="183"/>
      <c r="SKO22" s="183"/>
      <c r="SKQ22" s="183"/>
      <c r="SKS22" s="183"/>
      <c r="SKU22" s="183"/>
      <c r="SKW22" s="183"/>
      <c r="SKY22" s="183"/>
      <c r="SLA22" s="183"/>
      <c r="SLC22" s="183"/>
      <c r="SLE22" s="183"/>
      <c r="SLG22" s="183"/>
      <c r="SLI22" s="183"/>
      <c r="SLK22" s="183"/>
      <c r="SLM22" s="183"/>
      <c r="SLO22" s="183"/>
      <c r="SLQ22" s="183"/>
      <c r="SLS22" s="183"/>
      <c r="SLU22" s="183"/>
      <c r="SLW22" s="183"/>
      <c r="SLY22" s="183"/>
      <c r="SMA22" s="183"/>
      <c r="SMC22" s="183"/>
      <c r="SME22" s="183"/>
      <c r="SMG22" s="183"/>
      <c r="SMI22" s="183"/>
      <c r="SMK22" s="183"/>
      <c r="SMM22" s="183"/>
      <c r="SMO22" s="183"/>
      <c r="SMQ22" s="183"/>
      <c r="SMS22" s="183"/>
      <c r="SMU22" s="183"/>
      <c r="SMW22" s="183"/>
      <c r="SMY22" s="183"/>
      <c r="SNA22" s="183"/>
      <c r="SNC22" s="183"/>
      <c r="SNE22" s="183"/>
      <c r="SNG22" s="183"/>
      <c r="SNI22" s="183"/>
      <c r="SNK22" s="183"/>
      <c r="SNM22" s="183"/>
      <c r="SNO22" s="183"/>
      <c r="SNQ22" s="183"/>
      <c r="SNS22" s="183"/>
      <c r="SNU22" s="183"/>
      <c r="SNW22" s="183"/>
      <c r="SNY22" s="183"/>
      <c r="SOA22" s="183"/>
      <c r="SOC22" s="183"/>
      <c r="SOE22" s="183"/>
      <c r="SOG22" s="183"/>
      <c r="SOI22" s="183"/>
      <c r="SOK22" s="183"/>
      <c r="SOM22" s="183"/>
      <c r="SOO22" s="183"/>
      <c r="SOQ22" s="183"/>
      <c r="SOS22" s="183"/>
      <c r="SOU22" s="183"/>
      <c r="SOW22" s="183"/>
      <c r="SOY22" s="183"/>
      <c r="SPA22" s="183"/>
      <c r="SPC22" s="183"/>
      <c r="SPE22" s="183"/>
      <c r="SPG22" s="183"/>
      <c r="SPI22" s="183"/>
      <c r="SPK22" s="183"/>
      <c r="SPM22" s="183"/>
      <c r="SPO22" s="183"/>
      <c r="SPQ22" s="183"/>
      <c r="SPS22" s="183"/>
      <c r="SPU22" s="183"/>
      <c r="SPW22" s="183"/>
      <c r="SPY22" s="183"/>
      <c r="SQA22" s="183"/>
      <c r="SQC22" s="183"/>
      <c r="SQE22" s="183"/>
      <c r="SQG22" s="183"/>
      <c r="SQI22" s="183"/>
      <c r="SQK22" s="183"/>
      <c r="SQM22" s="183"/>
      <c r="SQO22" s="183"/>
      <c r="SQQ22" s="183"/>
      <c r="SQS22" s="183"/>
      <c r="SQU22" s="183"/>
      <c r="SQW22" s="183"/>
      <c r="SQY22" s="183"/>
      <c r="SRA22" s="183"/>
      <c r="SRC22" s="183"/>
      <c r="SRE22" s="183"/>
      <c r="SRG22" s="183"/>
      <c r="SRI22" s="183"/>
      <c r="SRK22" s="183"/>
      <c r="SRM22" s="183"/>
      <c r="SRO22" s="183"/>
      <c r="SRQ22" s="183"/>
      <c r="SRS22" s="183"/>
      <c r="SRU22" s="183"/>
      <c r="SRW22" s="183"/>
      <c r="SRY22" s="183"/>
      <c r="SSA22" s="183"/>
      <c r="SSC22" s="183"/>
      <c r="SSE22" s="183"/>
      <c r="SSG22" s="183"/>
      <c r="SSI22" s="183"/>
      <c r="SSK22" s="183"/>
      <c r="SSM22" s="183"/>
      <c r="SSO22" s="183"/>
      <c r="SSQ22" s="183"/>
      <c r="SSS22" s="183"/>
      <c r="SSU22" s="183"/>
      <c r="SSW22" s="183"/>
      <c r="SSY22" s="183"/>
      <c r="STA22" s="183"/>
      <c r="STC22" s="183"/>
      <c r="STE22" s="183"/>
      <c r="STG22" s="183"/>
      <c r="STI22" s="183"/>
      <c r="STK22" s="183"/>
      <c r="STM22" s="183"/>
      <c r="STO22" s="183"/>
      <c r="STQ22" s="183"/>
      <c r="STS22" s="183"/>
      <c r="STU22" s="183"/>
      <c r="STW22" s="183"/>
      <c r="STY22" s="183"/>
      <c r="SUA22" s="183"/>
      <c r="SUC22" s="183"/>
      <c r="SUE22" s="183"/>
      <c r="SUG22" s="183"/>
      <c r="SUI22" s="183"/>
      <c r="SUK22" s="183"/>
      <c r="SUM22" s="183"/>
      <c r="SUO22" s="183"/>
      <c r="SUQ22" s="183"/>
      <c r="SUS22" s="183"/>
      <c r="SUU22" s="183"/>
      <c r="SUW22" s="183"/>
      <c r="SUY22" s="183"/>
      <c r="SVA22" s="183"/>
      <c r="SVC22" s="183"/>
      <c r="SVE22" s="183"/>
      <c r="SVG22" s="183"/>
      <c r="SVI22" s="183"/>
      <c r="SVK22" s="183"/>
      <c r="SVM22" s="183"/>
      <c r="SVO22" s="183"/>
      <c r="SVQ22" s="183"/>
      <c r="SVS22" s="183"/>
      <c r="SVU22" s="183"/>
      <c r="SVW22" s="183"/>
      <c r="SVY22" s="183"/>
      <c r="SWA22" s="183"/>
      <c r="SWC22" s="183"/>
      <c r="SWE22" s="183"/>
      <c r="SWG22" s="183"/>
      <c r="SWI22" s="183"/>
      <c r="SWK22" s="183"/>
      <c r="SWM22" s="183"/>
      <c r="SWO22" s="183"/>
      <c r="SWQ22" s="183"/>
      <c r="SWS22" s="183"/>
      <c r="SWU22" s="183"/>
      <c r="SWW22" s="183"/>
      <c r="SWY22" s="183"/>
      <c r="SXA22" s="183"/>
      <c r="SXC22" s="183"/>
      <c r="SXE22" s="183"/>
      <c r="SXG22" s="183"/>
      <c r="SXI22" s="183"/>
      <c r="SXK22" s="183"/>
      <c r="SXM22" s="183"/>
      <c r="SXO22" s="183"/>
      <c r="SXQ22" s="183"/>
      <c r="SXS22" s="183"/>
      <c r="SXU22" s="183"/>
      <c r="SXW22" s="183"/>
      <c r="SXY22" s="183"/>
      <c r="SYA22" s="183"/>
      <c r="SYC22" s="183"/>
      <c r="SYE22" s="183"/>
      <c r="SYG22" s="183"/>
      <c r="SYI22" s="183"/>
      <c r="SYK22" s="183"/>
      <c r="SYM22" s="183"/>
      <c r="SYO22" s="183"/>
      <c r="SYQ22" s="183"/>
      <c r="SYS22" s="183"/>
      <c r="SYU22" s="183"/>
      <c r="SYW22" s="183"/>
      <c r="SYY22" s="183"/>
      <c r="SZA22" s="183"/>
      <c r="SZC22" s="183"/>
      <c r="SZE22" s="183"/>
      <c r="SZG22" s="183"/>
      <c r="SZI22" s="183"/>
      <c r="SZK22" s="183"/>
      <c r="SZM22" s="183"/>
      <c r="SZO22" s="183"/>
      <c r="SZQ22" s="183"/>
      <c r="SZS22" s="183"/>
      <c r="SZU22" s="183"/>
      <c r="SZW22" s="183"/>
      <c r="SZY22" s="183"/>
      <c r="TAA22" s="183"/>
      <c r="TAC22" s="183"/>
      <c r="TAE22" s="183"/>
      <c r="TAG22" s="183"/>
      <c r="TAI22" s="183"/>
      <c r="TAK22" s="183"/>
      <c r="TAM22" s="183"/>
      <c r="TAO22" s="183"/>
      <c r="TAQ22" s="183"/>
      <c r="TAS22" s="183"/>
      <c r="TAU22" s="183"/>
      <c r="TAW22" s="183"/>
      <c r="TAY22" s="183"/>
      <c r="TBA22" s="183"/>
      <c r="TBC22" s="183"/>
      <c r="TBE22" s="183"/>
      <c r="TBG22" s="183"/>
      <c r="TBI22" s="183"/>
      <c r="TBK22" s="183"/>
      <c r="TBM22" s="183"/>
      <c r="TBO22" s="183"/>
      <c r="TBQ22" s="183"/>
      <c r="TBS22" s="183"/>
      <c r="TBU22" s="183"/>
      <c r="TBW22" s="183"/>
      <c r="TBY22" s="183"/>
      <c r="TCA22" s="183"/>
      <c r="TCC22" s="183"/>
      <c r="TCE22" s="183"/>
      <c r="TCG22" s="183"/>
      <c r="TCI22" s="183"/>
      <c r="TCK22" s="183"/>
      <c r="TCM22" s="183"/>
      <c r="TCO22" s="183"/>
      <c r="TCQ22" s="183"/>
      <c r="TCS22" s="183"/>
      <c r="TCU22" s="183"/>
      <c r="TCW22" s="183"/>
      <c r="TCY22" s="183"/>
      <c r="TDA22" s="183"/>
      <c r="TDC22" s="183"/>
      <c r="TDE22" s="183"/>
      <c r="TDG22" s="183"/>
      <c r="TDI22" s="183"/>
      <c r="TDK22" s="183"/>
      <c r="TDM22" s="183"/>
      <c r="TDO22" s="183"/>
      <c r="TDQ22" s="183"/>
      <c r="TDS22" s="183"/>
      <c r="TDU22" s="183"/>
      <c r="TDW22" s="183"/>
      <c r="TDY22" s="183"/>
      <c r="TEA22" s="183"/>
      <c r="TEC22" s="183"/>
      <c r="TEE22" s="183"/>
      <c r="TEG22" s="183"/>
      <c r="TEI22" s="183"/>
      <c r="TEK22" s="183"/>
      <c r="TEM22" s="183"/>
      <c r="TEO22" s="183"/>
      <c r="TEQ22" s="183"/>
      <c r="TES22" s="183"/>
      <c r="TEU22" s="183"/>
      <c r="TEW22" s="183"/>
      <c r="TEY22" s="183"/>
      <c r="TFA22" s="183"/>
      <c r="TFC22" s="183"/>
      <c r="TFE22" s="183"/>
      <c r="TFG22" s="183"/>
      <c r="TFI22" s="183"/>
      <c r="TFK22" s="183"/>
      <c r="TFM22" s="183"/>
      <c r="TFO22" s="183"/>
      <c r="TFQ22" s="183"/>
      <c r="TFS22" s="183"/>
      <c r="TFU22" s="183"/>
      <c r="TFW22" s="183"/>
      <c r="TFY22" s="183"/>
      <c r="TGA22" s="183"/>
      <c r="TGC22" s="183"/>
      <c r="TGE22" s="183"/>
      <c r="TGG22" s="183"/>
      <c r="TGI22" s="183"/>
      <c r="TGK22" s="183"/>
      <c r="TGM22" s="183"/>
      <c r="TGO22" s="183"/>
      <c r="TGQ22" s="183"/>
      <c r="TGS22" s="183"/>
      <c r="TGU22" s="183"/>
      <c r="TGW22" s="183"/>
      <c r="TGY22" s="183"/>
      <c r="THA22" s="183"/>
      <c r="THC22" s="183"/>
      <c r="THE22" s="183"/>
      <c r="THG22" s="183"/>
      <c r="THI22" s="183"/>
      <c r="THK22" s="183"/>
      <c r="THM22" s="183"/>
      <c r="THO22" s="183"/>
      <c r="THQ22" s="183"/>
      <c r="THS22" s="183"/>
      <c r="THU22" s="183"/>
      <c r="THW22" s="183"/>
      <c r="THY22" s="183"/>
      <c r="TIA22" s="183"/>
      <c r="TIC22" s="183"/>
      <c r="TIE22" s="183"/>
      <c r="TIG22" s="183"/>
      <c r="TII22" s="183"/>
      <c r="TIK22" s="183"/>
      <c r="TIM22" s="183"/>
      <c r="TIO22" s="183"/>
      <c r="TIQ22" s="183"/>
      <c r="TIS22" s="183"/>
      <c r="TIU22" s="183"/>
      <c r="TIW22" s="183"/>
      <c r="TIY22" s="183"/>
      <c r="TJA22" s="183"/>
      <c r="TJC22" s="183"/>
      <c r="TJE22" s="183"/>
      <c r="TJG22" s="183"/>
      <c r="TJI22" s="183"/>
      <c r="TJK22" s="183"/>
      <c r="TJM22" s="183"/>
      <c r="TJO22" s="183"/>
      <c r="TJQ22" s="183"/>
      <c r="TJS22" s="183"/>
      <c r="TJU22" s="183"/>
      <c r="TJW22" s="183"/>
      <c r="TJY22" s="183"/>
      <c r="TKA22" s="183"/>
      <c r="TKC22" s="183"/>
      <c r="TKE22" s="183"/>
      <c r="TKG22" s="183"/>
      <c r="TKI22" s="183"/>
      <c r="TKK22" s="183"/>
      <c r="TKM22" s="183"/>
      <c r="TKO22" s="183"/>
      <c r="TKQ22" s="183"/>
      <c r="TKS22" s="183"/>
      <c r="TKU22" s="183"/>
      <c r="TKW22" s="183"/>
      <c r="TKY22" s="183"/>
      <c r="TLA22" s="183"/>
      <c r="TLC22" s="183"/>
      <c r="TLE22" s="183"/>
      <c r="TLG22" s="183"/>
      <c r="TLI22" s="183"/>
      <c r="TLK22" s="183"/>
      <c r="TLM22" s="183"/>
      <c r="TLO22" s="183"/>
      <c r="TLQ22" s="183"/>
      <c r="TLS22" s="183"/>
      <c r="TLU22" s="183"/>
      <c r="TLW22" s="183"/>
      <c r="TLY22" s="183"/>
      <c r="TMA22" s="183"/>
      <c r="TMC22" s="183"/>
      <c r="TME22" s="183"/>
      <c r="TMG22" s="183"/>
      <c r="TMI22" s="183"/>
      <c r="TMK22" s="183"/>
      <c r="TMM22" s="183"/>
      <c r="TMO22" s="183"/>
      <c r="TMQ22" s="183"/>
      <c r="TMS22" s="183"/>
      <c r="TMU22" s="183"/>
      <c r="TMW22" s="183"/>
      <c r="TMY22" s="183"/>
      <c r="TNA22" s="183"/>
      <c r="TNC22" s="183"/>
      <c r="TNE22" s="183"/>
      <c r="TNG22" s="183"/>
      <c r="TNI22" s="183"/>
      <c r="TNK22" s="183"/>
      <c r="TNM22" s="183"/>
      <c r="TNO22" s="183"/>
      <c r="TNQ22" s="183"/>
      <c r="TNS22" s="183"/>
      <c r="TNU22" s="183"/>
      <c r="TNW22" s="183"/>
      <c r="TNY22" s="183"/>
      <c r="TOA22" s="183"/>
      <c r="TOC22" s="183"/>
      <c r="TOE22" s="183"/>
      <c r="TOG22" s="183"/>
      <c r="TOI22" s="183"/>
      <c r="TOK22" s="183"/>
      <c r="TOM22" s="183"/>
      <c r="TOO22" s="183"/>
      <c r="TOQ22" s="183"/>
      <c r="TOS22" s="183"/>
      <c r="TOU22" s="183"/>
      <c r="TOW22" s="183"/>
      <c r="TOY22" s="183"/>
      <c r="TPA22" s="183"/>
      <c r="TPC22" s="183"/>
      <c r="TPE22" s="183"/>
      <c r="TPG22" s="183"/>
      <c r="TPI22" s="183"/>
      <c r="TPK22" s="183"/>
      <c r="TPM22" s="183"/>
      <c r="TPO22" s="183"/>
      <c r="TPQ22" s="183"/>
      <c r="TPS22" s="183"/>
      <c r="TPU22" s="183"/>
      <c r="TPW22" s="183"/>
      <c r="TPY22" s="183"/>
      <c r="TQA22" s="183"/>
      <c r="TQC22" s="183"/>
      <c r="TQE22" s="183"/>
      <c r="TQG22" s="183"/>
      <c r="TQI22" s="183"/>
      <c r="TQK22" s="183"/>
      <c r="TQM22" s="183"/>
      <c r="TQO22" s="183"/>
      <c r="TQQ22" s="183"/>
      <c r="TQS22" s="183"/>
      <c r="TQU22" s="183"/>
      <c r="TQW22" s="183"/>
      <c r="TQY22" s="183"/>
      <c r="TRA22" s="183"/>
      <c r="TRC22" s="183"/>
      <c r="TRE22" s="183"/>
      <c r="TRG22" s="183"/>
      <c r="TRI22" s="183"/>
      <c r="TRK22" s="183"/>
      <c r="TRM22" s="183"/>
      <c r="TRO22" s="183"/>
      <c r="TRQ22" s="183"/>
      <c r="TRS22" s="183"/>
      <c r="TRU22" s="183"/>
      <c r="TRW22" s="183"/>
      <c r="TRY22" s="183"/>
      <c r="TSA22" s="183"/>
      <c r="TSC22" s="183"/>
      <c r="TSE22" s="183"/>
      <c r="TSG22" s="183"/>
      <c r="TSI22" s="183"/>
      <c r="TSK22" s="183"/>
      <c r="TSM22" s="183"/>
      <c r="TSO22" s="183"/>
      <c r="TSQ22" s="183"/>
      <c r="TSS22" s="183"/>
      <c r="TSU22" s="183"/>
      <c r="TSW22" s="183"/>
      <c r="TSY22" s="183"/>
      <c r="TTA22" s="183"/>
      <c r="TTC22" s="183"/>
      <c r="TTE22" s="183"/>
      <c r="TTG22" s="183"/>
      <c r="TTI22" s="183"/>
      <c r="TTK22" s="183"/>
      <c r="TTM22" s="183"/>
      <c r="TTO22" s="183"/>
      <c r="TTQ22" s="183"/>
      <c r="TTS22" s="183"/>
      <c r="TTU22" s="183"/>
      <c r="TTW22" s="183"/>
      <c r="TTY22" s="183"/>
      <c r="TUA22" s="183"/>
      <c r="TUC22" s="183"/>
      <c r="TUE22" s="183"/>
      <c r="TUG22" s="183"/>
      <c r="TUI22" s="183"/>
      <c r="TUK22" s="183"/>
      <c r="TUM22" s="183"/>
      <c r="TUO22" s="183"/>
      <c r="TUQ22" s="183"/>
      <c r="TUS22" s="183"/>
      <c r="TUU22" s="183"/>
      <c r="TUW22" s="183"/>
      <c r="TUY22" s="183"/>
      <c r="TVA22" s="183"/>
      <c r="TVC22" s="183"/>
      <c r="TVE22" s="183"/>
      <c r="TVG22" s="183"/>
      <c r="TVI22" s="183"/>
      <c r="TVK22" s="183"/>
      <c r="TVM22" s="183"/>
      <c r="TVO22" s="183"/>
      <c r="TVQ22" s="183"/>
      <c r="TVS22" s="183"/>
      <c r="TVU22" s="183"/>
      <c r="TVW22" s="183"/>
      <c r="TVY22" s="183"/>
      <c r="TWA22" s="183"/>
      <c r="TWC22" s="183"/>
      <c r="TWE22" s="183"/>
      <c r="TWG22" s="183"/>
      <c r="TWI22" s="183"/>
      <c r="TWK22" s="183"/>
      <c r="TWM22" s="183"/>
      <c r="TWO22" s="183"/>
      <c r="TWQ22" s="183"/>
      <c r="TWS22" s="183"/>
      <c r="TWU22" s="183"/>
      <c r="TWW22" s="183"/>
      <c r="TWY22" s="183"/>
      <c r="TXA22" s="183"/>
      <c r="TXC22" s="183"/>
      <c r="TXE22" s="183"/>
      <c r="TXG22" s="183"/>
      <c r="TXI22" s="183"/>
      <c r="TXK22" s="183"/>
      <c r="TXM22" s="183"/>
      <c r="TXO22" s="183"/>
      <c r="TXQ22" s="183"/>
      <c r="TXS22" s="183"/>
      <c r="TXU22" s="183"/>
      <c r="TXW22" s="183"/>
      <c r="TXY22" s="183"/>
      <c r="TYA22" s="183"/>
      <c r="TYC22" s="183"/>
      <c r="TYE22" s="183"/>
      <c r="TYG22" s="183"/>
      <c r="TYI22" s="183"/>
      <c r="TYK22" s="183"/>
      <c r="TYM22" s="183"/>
      <c r="TYO22" s="183"/>
      <c r="TYQ22" s="183"/>
      <c r="TYS22" s="183"/>
      <c r="TYU22" s="183"/>
      <c r="TYW22" s="183"/>
      <c r="TYY22" s="183"/>
      <c r="TZA22" s="183"/>
      <c r="TZC22" s="183"/>
      <c r="TZE22" s="183"/>
      <c r="TZG22" s="183"/>
      <c r="TZI22" s="183"/>
      <c r="TZK22" s="183"/>
      <c r="TZM22" s="183"/>
      <c r="TZO22" s="183"/>
      <c r="TZQ22" s="183"/>
      <c r="TZS22" s="183"/>
      <c r="TZU22" s="183"/>
      <c r="TZW22" s="183"/>
      <c r="TZY22" s="183"/>
      <c r="UAA22" s="183"/>
      <c r="UAC22" s="183"/>
      <c r="UAE22" s="183"/>
      <c r="UAG22" s="183"/>
      <c r="UAI22" s="183"/>
      <c r="UAK22" s="183"/>
      <c r="UAM22" s="183"/>
      <c r="UAO22" s="183"/>
      <c r="UAQ22" s="183"/>
      <c r="UAS22" s="183"/>
      <c r="UAU22" s="183"/>
      <c r="UAW22" s="183"/>
      <c r="UAY22" s="183"/>
      <c r="UBA22" s="183"/>
      <c r="UBC22" s="183"/>
      <c r="UBE22" s="183"/>
      <c r="UBG22" s="183"/>
      <c r="UBI22" s="183"/>
      <c r="UBK22" s="183"/>
      <c r="UBM22" s="183"/>
      <c r="UBO22" s="183"/>
      <c r="UBQ22" s="183"/>
      <c r="UBS22" s="183"/>
      <c r="UBU22" s="183"/>
      <c r="UBW22" s="183"/>
      <c r="UBY22" s="183"/>
      <c r="UCA22" s="183"/>
      <c r="UCC22" s="183"/>
      <c r="UCE22" s="183"/>
      <c r="UCG22" s="183"/>
      <c r="UCI22" s="183"/>
      <c r="UCK22" s="183"/>
      <c r="UCM22" s="183"/>
      <c r="UCO22" s="183"/>
      <c r="UCQ22" s="183"/>
      <c r="UCS22" s="183"/>
      <c r="UCU22" s="183"/>
      <c r="UCW22" s="183"/>
      <c r="UCY22" s="183"/>
      <c r="UDA22" s="183"/>
      <c r="UDC22" s="183"/>
      <c r="UDE22" s="183"/>
      <c r="UDG22" s="183"/>
      <c r="UDI22" s="183"/>
      <c r="UDK22" s="183"/>
      <c r="UDM22" s="183"/>
      <c r="UDO22" s="183"/>
      <c r="UDQ22" s="183"/>
      <c r="UDS22" s="183"/>
      <c r="UDU22" s="183"/>
      <c r="UDW22" s="183"/>
      <c r="UDY22" s="183"/>
      <c r="UEA22" s="183"/>
      <c r="UEC22" s="183"/>
      <c r="UEE22" s="183"/>
      <c r="UEG22" s="183"/>
      <c r="UEI22" s="183"/>
      <c r="UEK22" s="183"/>
      <c r="UEM22" s="183"/>
      <c r="UEO22" s="183"/>
      <c r="UEQ22" s="183"/>
      <c r="UES22" s="183"/>
      <c r="UEU22" s="183"/>
      <c r="UEW22" s="183"/>
      <c r="UEY22" s="183"/>
      <c r="UFA22" s="183"/>
      <c r="UFC22" s="183"/>
      <c r="UFE22" s="183"/>
      <c r="UFG22" s="183"/>
      <c r="UFI22" s="183"/>
      <c r="UFK22" s="183"/>
      <c r="UFM22" s="183"/>
      <c r="UFO22" s="183"/>
      <c r="UFQ22" s="183"/>
      <c r="UFS22" s="183"/>
      <c r="UFU22" s="183"/>
      <c r="UFW22" s="183"/>
      <c r="UFY22" s="183"/>
      <c r="UGA22" s="183"/>
      <c r="UGC22" s="183"/>
      <c r="UGE22" s="183"/>
      <c r="UGG22" s="183"/>
      <c r="UGI22" s="183"/>
      <c r="UGK22" s="183"/>
      <c r="UGM22" s="183"/>
      <c r="UGO22" s="183"/>
      <c r="UGQ22" s="183"/>
      <c r="UGS22" s="183"/>
      <c r="UGU22" s="183"/>
      <c r="UGW22" s="183"/>
      <c r="UGY22" s="183"/>
      <c r="UHA22" s="183"/>
      <c r="UHC22" s="183"/>
      <c r="UHE22" s="183"/>
      <c r="UHG22" s="183"/>
      <c r="UHI22" s="183"/>
      <c r="UHK22" s="183"/>
      <c r="UHM22" s="183"/>
      <c r="UHO22" s="183"/>
      <c r="UHQ22" s="183"/>
      <c r="UHS22" s="183"/>
      <c r="UHU22" s="183"/>
      <c r="UHW22" s="183"/>
      <c r="UHY22" s="183"/>
      <c r="UIA22" s="183"/>
      <c r="UIC22" s="183"/>
      <c r="UIE22" s="183"/>
      <c r="UIG22" s="183"/>
      <c r="UII22" s="183"/>
      <c r="UIK22" s="183"/>
      <c r="UIM22" s="183"/>
      <c r="UIO22" s="183"/>
      <c r="UIQ22" s="183"/>
      <c r="UIS22" s="183"/>
      <c r="UIU22" s="183"/>
      <c r="UIW22" s="183"/>
      <c r="UIY22" s="183"/>
      <c r="UJA22" s="183"/>
      <c r="UJC22" s="183"/>
      <c r="UJE22" s="183"/>
      <c r="UJG22" s="183"/>
      <c r="UJI22" s="183"/>
      <c r="UJK22" s="183"/>
      <c r="UJM22" s="183"/>
      <c r="UJO22" s="183"/>
      <c r="UJQ22" s="183"/>
      <c r="UJS22" s="183"/>
      <c r="UJU22" s="183"/>
      <c r="UJW22" s="183"/>
      <c r="UJY22" s="183"/>
      <c r="UKA22" s="183"/>
      <c r="UKC22" s="183"/>
      <c r="UKE22" s="183"/>
      <c r="UKG22" s="183"/>
      <c r="UKI22" s="183"/>
      <c r="UKK22" s="183"/>
      <c r="UKM22" s="183"/>
      <c r="UKO22" s="183"/>
      <c r="UKQ22" s="183"/>
      <c r="UKS22" s="183"/>
      <c r="UKU22" s="183"/>
      <c r="UKW22" s="183"/>
      <c r="UKY22" s="183"/>
      <c r="ULA22" s="183"/>
      <c r="ULC22" s="183"/>
      <c r="ULE22" s="183"/>
      <c r="ULG22" s="183"/>
      <c r="ULI22" s="183"/>
      <c r="ULK22" s="183"/>
      <c r="ULM22" s="183"/>
      <c r="ULO22" s="183"/>
      <c r="ULQ22" s="183"/>
      <c r="ULS22" s="183"/>
      <c r="ULU22" s="183"/>
      <c r="ULW22" s="183"/>
      <c r="ULY22" s="183"/>
      <c r="UMA22" s="183"/>
      <c r="UMC22" s="183"/>
      <c r="UME22" s="183"/>
      <c r="UMG22" s="183"/>
      <c r="UMI22" s="183"/>
      <c r="UMK22" s="183"/>
      <c r="UMM22" s="183"/>
      <c r="UMO22" s="183"/>
      <c r="UMQ22" s="183"/>
      <c r="UMS22" s="183"/>
      <c r="UMU22" s="183"/>
      <c r="UMW22" s="183"/>
      <c r="UMY22" s="183"/>
      <c r="UNA22" s="183"/>
      <c r="UNC22" s="183"/>
      <c r="UNE22" s="183"/>
      <c r="UNG22" s="183"/>
      <c r="UNI22" s="183"/>
      <c r="UNK22" s="183"/>
      <c r="UNM22" s="183"/>
      <c r="UNO22" s="183"/>
      <c r="UNQ22" s="183"/>
      <c r="UNS22" s="183"/>
      <c r="UNU22" s="183"/>
      <c r="UNW22" s="183"/>
      <c r="UNY22" s="183"/>
      <c r="UOA22" s="183"/>
      <c r="UOC22" s="183"/>
      <c r="UOE22" s="183"/>
      <c r="UOG22" s="183"/>
      <c r="UOI22" s="183"/>
      <c r="UOK22" s="183"/>
      <c r="UOM22" s="183"/>
      <c r="UOO22" s="183"/>
      <c r="UOQ22" s="183"/>
      <c r="UOS22" s="183"/>
      <c r="UOU22" s="183"/>
      <c r="UOW22" s="183"/>
      <c r="UOY22" s="183"/>
      <c r="UPA22" s="183"/>
      <c r="UPC22" s="183"/>
      <c r="UPE22" s="183"/>
      <c r="UPG22" s="183"/>
      <c r="UPI22" s="183"/>
      <c r="UPK22" s="183"/>
      <c r="UPM22" s="183"/>
      <c r="UPO22" s="183"/>
      <c r="UPQ22" s="183"/>
      <c r="UPS22" s="183"/>
      <c r="UPU22" s="183"/>
      <c r="UPW22" s="183"/>
      <c r="UPY22" s="183"/>
      <c r="UQA22" s="183"/>
      <c r="UQC22" s="183"/>
      <c r="UQE22" s="183"/>
      <c r="UQG22" s="183"/>
      <c r="UQI22" s="183"/>
      <c r="UQK22" s="183"/>
      <c r="UQM22" s="183"/>
      <c r="UQO22" s="183"/>
      <c r="UQQ22" s="183"/>
      <c r="UQS22" s="183"/>
      <c r="UQU22" s="183"/>
      <c r="UQW22" s="183"/>
      <c r="UQY22" s="183"/>
      <c r="URA22" s="183"/>
      <c r="URC22" s="183"/>
      <c r="URE22" s="183"/>
      <c r="URG22" s="183"/>
      <c r="URI22" s="183"/>
      <c r="URK22" s="183"/>
      <c r="URM22" s="183"/>
      <c r="URO22" s="183"/>
      <c r="URQ22" s="183"/>
      <c r="URS22" s="183"/>
      <c r="URU22" s="183"/>
      <c r="URW22" s="183"/>
      <c r="URY22" s="183"/>
      <c r="USA22" s="183"/>
      <c r="USC22" s="183"/>
      <c r="USE22" s="183"/>
      <c r="USG22" s="183"/>
      <c r="USI22" s="183"/>
      <c r="USK22" s="183"/>
      <c r="USM22" s="183"/>
      <c r="USO22" s="183"/>
      <c r="USQ22" s="183"/>
      <c r="USS22" s="183"/>
      <c r="USU22" s="183"/>
      <c r="USW22" s="183"/>
      <c r="USY22" s="183"/>
      <c r="UTA22" s="183"/>
      <c r="UTC22" s="183"/>
      <c r="UTE22" s="183"/>
      <c r="UTG22" s="183"/>
      <c r="UTI22" s="183"/>
      <c r="UTK22" s="183"/>
      <c r="UTM22" s="183"/>
      <c r="UTO22" s="183"/>
      <c r="UTQ22" s="183"/>
      <c r="UTS22" s="183"/>
      <c r="UTU22" s="183"/>
      <c r="UTW22" s="183"/>
      <c r="UTY22" s="183"/>
      <c r="UUA22" s="183"/>
      <c r="UUC22" s="183"/>
      <c r="UUE22" s="183"/>
      <c r="UUG22" s="183"/>
      <c r="UUI22" s="183"/>
      <c r="UUK22" s="183"/>
      <c r="UUM22" s="183"/>
      <c r="UUO22" s="183"/>
      <c r="UUQ22" s="183"/>
      <c r="UUS22" s="183"/>
      <c r="UUU22" s="183"/>
      <c r="UUW22" s="183"/>
      <c r="UUY22" s="183"/>
      <c r="UVA22" s="183"/>
      <c r="UVC22" s="183"/>
      <c r="UVE22" s="183"/>
      <c r="UVG22" s="183"/>
      <c r="UVI22" s="183"/>
      <c r="UVK22" s="183"/>
      <c r="UVM22" s="183"/>
      <c r="UVO22" s="183"/>
      <c r="UVQ22" s="183"/>
      <c r="UVS22" s="183"/>
      <c r="UVU22" s="183"/>
      <c r="UVW22" s="183"/>
      <c r="UVY22" s="183"/>
      <c r="UWA22" s="183"/>
      <c r="UWC22" s="183"/>
      <c r="UWE22" s="183"/>
      <c r="UWG22" s="183"/>
      <c r="UWI22" s="183"/>
      <c r="UWK22" s="183"/>
      <c r="UWM22" s="183"/>
      <c r="UWO22" s="183"/>
      <c r="UWQ22" s="183"/>
      <c r="UWS22" s="183"/>
      <c r="UWU22" s="183"/>
      <c r="UWW22" s="183"/>
      <c r="UWY22" s="183"/>
      <c r="UXA22" s="183"/>
      <c r="UXC22" s="183"/>
      <c r="UXE22" s="183"/>
      <c r="UXG22" s="183"/>
      <c r="UXI22" s="183"/>
      <c r="UXK22" s="183"/>
      <c r="UXM22" s="183"/>
      <c r="UXO22" s="183"/>
      <c r="UXQ22" s="183"/>
      <c r="UXS22" s="183"/>
      <c r="UXU22" s="183"/>
      <c r="UXW22" s="183"/>
      <c r="UXY22" s="183"/>
      <c r="UYA22" s="183"/>
      <c r="UYC22" s="183"/>
      <c r="UYE22" s="183"/>
      <c r="UYG22" s="183"/>
      <c r="UYI22" s="183"/>
      <c r="UYK22" s="183"/>
      <c r="UYM22" s="183"/>
      <c r="UYO22" s="183"/>
      <c r="UYQ22" s="183"/>
      <c r="UYS22" s="183"/>
      <c r="UYU22" s="183"/>
      <c r="UYW22" s="183"/>
      <c r="UYY22" s="183"/>
      <c r="UZA22" s="183"/>
      <c r="UZC22" s="183"/>
      <c r="UZE22" s="183"/>
      <c r="UZG22" s="183"/>
      <c r="UZI22" s="183"/>
      <c r="UZK22" s="183"/>
      <c r="UZM22" s="183"/>
      <c r="UZO22" s="183"/>
      <c r="UZQ22" s="183"/>
      <c r="UZS22" s="183"/>
      <c r="UZU22" s="183"/>
      <c r="UZW22" s="183"/>
      <c r="UZY22" s="183"/>
      <c r="VAA22" s="183"/>
      <c r="VAC22" s="183"/>
      <c r="VAE22" s="183"/>
      <c r="VAG22" s="183"/>
      <c r="VAI22" s="183"/>
      <c r="VAK22" s="183"/>
      <c r="VAM22" s="183"/>
      <c r="VAO22" s="183"/>
      <c r="VAQ22" s="183"/>
      <c r="VAS22" s="183"/>
      <c r="VAU22" s="183"/>
      <c r="VAW22" s="183"/>
      <c r="VAY22" s="183"/>
      <c r="VBA22" s="183"/>
      <c r="VBC22" s="183"/>
      <c r="VBE22" s="183"/>
      <c r="VBG22" s="183"/>
      <c r="VBI22" s="183"/>
      <c r="VBK22" s="183"/>
      <c r="VBM22" s="183"/>
      <c r="VBO22" s="183"/>
      <c r="VBQ22" s="183"/>
      <c r="VBS22" s="183"/>
      <c r="VBU22" s="183"/>
      <c r="VBW22" s="183"/>
      <c r="VBY22" s="183"/>
      <c r="VCA22" s="183"/>
      <c r="VCC22" s="183"/>
      <c r="VCE22" s="183"/>
      <c r="VCG22" s="183"/>
      <c r="VCI22" s="183"/>
      <c r="VCK22" s="183"/>
      <c r="VCM22" s="183"/>
      <c r="VCO22" s="183"/>
      <c r="VCQ22" s="183"/>
      <c r="VCS22" s="183"/>
      <c r="VCU22" s="183"/>
      <c r="VCW22" s="183"/>
      <c r="VCY22" s="183"/>
      <c r="VDA22" s="183"/>
      <c r="VDC22" s="183"/>
      <c r="VDE22" s="183"/>
      <c r="VDG22" s="183"/>
      <c r="VDI22" s="183"/>
      <c r="VDK22" s="183"/>
      <c r="VDM22" s="183"/>
      <c r="VDO22" s="183"/>
      <c r="VDQ22" s="183"/>
      <c r="VDS22" s="183"/>
      <c r="VDU22" s="183"/>
      <c r="VDW22" s="183"/>
      <c r="VDY22" s="183"/>
      <c r="VEA22" s="183"/>
      <c r="VEC22" s="183"/>
      <c r="VEE22" s="183"/>
      <c r="VEG22" s="183"/>
      <c r="VEI22" s="183"/>
      <c r="VEK22" s="183"/>
      <c r="VEM22" s="183"/>
      <c r="VEO22" s="183"/>
      <c r="VEQ22" s="183"/>
      <c r="VES22" s="183"/>
      <c r="VEU22" s="183"/>
      <c r="VEW22" s="183"/>
      <c r="VEY22" s="183"/>
      <c r="VFA22" s="183"/>
      <c r="VFC22" s="183"/>
      <c r="VFE22" s="183"/>
      <c r="VFG22" s="183"/>
      <c r="VFI22" s="183"/>
      <c r="VFK22" s="183"/>
      <c r="VFM22" s="183"/>
      <c r="VFO22" s="183"/>
      <c r="VFQ22" s="183"/>
      <c r="VFS22" s="183"/>
      <c r="VFU22" s="183"/>
      <c r="VFW22" s="183"/>
      <c r="VFY22" s="183"/>
      <c r="VGA22" s="183"/>
      <c r="VGC22" s="183"/>
      <c r="VGE22" s="183"/>
      <c r="VGG22" s="183"/>
      <c r="VGI22" s="183"/>
      <c r="VGK22" s="183"/>
      <c r="VGM22" s="183"/>
      <c r="VGO22" s="183"/>
      <c r="VGQ22" s="183"/>
      <c r="VGS22" s="183"/>
      <c r="VGU22" s="183"/>
      <c r="VGW22" s="183"/>
      <c r="VGY22" s="183"/>
      <c r="VHA22" s="183"/>
      <c r="VHC22" s="183"/>
      <c r="VHE22" s="183"/>
      <c r="VHG22" s="183"/>
      <c r="VHI22" s="183"/>
      <c r="VHK22" s="183"/>
      <c r="VHM22" s="183"/>
      <c r="VHO22" s="183"/>
      <c r="VHQ22" s="183"/>
      <c r="VHS22" s="183"/>
      <c r="VHU22" s="183"/>
      <c r="VHW22" s="183"/>
      <c r="VHY22" s="183"/>
      <c r="VIA22" s="183"/>
      <c r="VIC22" s="183"/>
      <c r="VIE22" s="183"/>
      <c r="VIG22" s="183"/>
      <c r="VII22" s="183"/>
      <c r="VIK22" s="183"/>
      <c r="VIM22" s="183"/>
      <c r="VIO22" s="183"/>
      <c r="VIQ22" s="183"/>
      <c r="VIS22" s="183"/>
      <c r="VIU22" s="183"/>
      <c r="VIW22" s="183"/>
      <c r="VIY22" s="183"/>
      <c r="VJA22" s="183"/>
      <c r="VJC22" s="183"/>
      <c r="VJE22" s="183"/>
      <c r="VJG22" s="183"/>
      <c r="VJI22" s="183"/>
      <c r="VJK22" s="183"/>
      <c r="VJM22" s="183"/>
      <c r="VJO22" s="183"/>
      <c r="VJQ22" s="183"/>
      <c r="VJS22" s="183"/>
      <c r="VJU22" s="183"/>
      <c r="VJW22" s="183"/>
      <c r="VJY22" s="183"/>
      <c r="VKA22" s="183"/>
      <c r="VKC22" s="183"/>
      <c r="VKE22" s="183"/>
      <c r="VKG22" s="183"/>
      <c r="VKI22" s="183"/>
      <c r="VKK22" s="183"/>
      <c r="VKM22" s="183"/>
      <c r="VKO22" s="183"/>
      <c r="VKQ22" s="183"/>
      <c r="VKS22" s="183"/>
      <c r="VKU22" s="183"/>
      <c r="VKW22" s="183"/>
      <c r="VKY22" s="183"/>
      <c r="VLA22" s="183"/>
      <c r="VLC22" s="183"/>
      <c r="VLE22" s="183"/>
      <c r="VLG22" s="183"/>
      <c r="VLI22" s="183"/>
      <c r="VLK22" s="183"/>
      <c r="VLM22" s="183"/>
      <c r="VLO22" s="183"/>
      <c r="VLQ22" s="183"/>
      <c r="VLS22" s="183"/>
      <c r="VLU22" s="183"/>
      <c r="VLW22" s="183"/>
      <c r="VLY22" s="183"/>
      <c r="VMA22" s="183"/>
      <c r="VMC22" s="183"/>
      <c r="VME22" s="183"/>
      <c r="VMG22" s="183"/>
      <c r="VMI22" s="183"/>
      <c r="VMK22" s="183"/>
      <c r="VMM22" s="183"/>
      <c r="VMO22" s="183"/>
      <c r="VMQ22" s="183"/>
      <c r="VMS22" s="183"/>
      <c r="VMU22" s="183"/>
      <c r="VMW22" s="183"/>
      <c r="VMY22" s="183"/>
      <c r="VNA22" s="183"/>
      <c r="VNC22" s="183"/>
      <c r="VNE22" s="183"/>
      <c r="VNG22" s="183"/>
      <c r="VNI22" s="183"/>
      <c r="VNK22" s="183"/>
      <c r="VNM22" s="183"/>
      <c r="VNO22" s="183"/>
      <c r="VNQ22" s="183"/>
      <c r="VNS22" s="183"/>
      <c r="VNU22" s="183"/>
      <c r="VNW22" s="183"/>
      <c r="VNY22" s="183"/>
      <c r="VOA22" s="183"/>
      <c r="VOC22" s="183"/>
      <c r="VOE22" s="183"/>
      <c r="VOG22" s="183"/>
      <c r="VOI22" s="183"/>
      <c r="VOK22" s="183"/>
      <c r="VOM22" s="183"/>
      <c r="VOO22" s="183"/>
      <c r="VOQ22" s="183"/>
      <c r="VOS22" s="183"/>
      <c r="VOU22" s="183"/>
      <c r="VOW22" s="183"/>
      <c r="VOY22" s="183"/>
      <c r="VPA22" s="183"/>
      <c r="VPC22" s="183"/>
      <c r="VPE22" s="183"/>
      <c r="VPG22" s="183"/>
      <c r="VPI22" s="183"/>
      <c r="VPK22" s="183"/>
      <c r="VPM22" s="183"/>
      <c r="VPO22" s="183"/>
      <c r="VPQ22" s="183"/>
      <c r="VPS22" s="183"/>
      <c r="VPU22" s="183"/>
      <c r="VPW22" s="183"/>
      <c r="VPY22" s="183"/>
      <c r="VQA22" s="183"/>
      <c r="VQC22" s="183"/>
      <c r="VQE22" s="183"/>
      <c r="VQG22" s="183"/>
      <c r="VQI22" s="183"/>
      <c r="VQK22" s="183"/>
      <c r="VQM22" s="183"/>
      <c r="VQO22" s="183"/>
      <c r="VQQ22" s="183"/>
      <c r="VQS22" s="183"/>
      <c r="VQU22" s="183"/>
      <c r="VQW22" s="183"/>
      <c r="VQY22" s="183"/>
      <c r="VRA22" s="183"/>
      <c r="VRC22" s="183"/>
      <c r="VRE22" s="183"/>
      <c r="VRG22" s="183"/>
      <c r="VRI22" s="183"/>
      <c r="VRK22" s="183"/>
      <c r="VRM22" s="183"/>
      <c r="VRO22" s="183"/>
      <c r="VRQ22" s="183"/>
      <c r="VRS22" s="183"/>
      <c r="VRU22" s="183"/>
      <c r="VRW22" s="183"/>
      <c r="VRY22" s="183"/>
      <c r="VSA22" s="183"/>
      <c r="VSC22" s="183"/>
      <c r="VSE22" s="183"/>
      <c r="VSG22" s="183"/>
      <c r="VSI22" s="183"/>
      <c r="VSK22" s="183"/>
      <c r="VSM22" s="183"/>
      <c r="VSO22" s="183"/>
      <c r="VSQ22" s="183"/>
      <c r="VSS22" s="183"/>
      <c r="VSU22" s="183"/>
      <c r="VSW22" s="183"/>
      <c r="VSY22" s="183"/>
      <c r="VTA22" s="183"/>
      <c r="VTC22" s="183"/>
      <c r="VTE22" s="183"/>
      <c r="VTG22" s="183"/>
      <c r="VTI22" s="183"/>
      <c r="VTK22" s="183"/>
      <c r="VTM22" s="183"/>
      <c r="VTO22" s="183"/>
      <c r="VTQ22" s="183"/>
      <c r="VTS22" s="183"/>
      <c r="VTU22" s="183"/>
      <c r="VTW22" s="183"/>
      <c r="VTY22" s="183"/>
      <c r="VUA22" s="183"/>
      <c r="VUC22" s="183"/>
      <c r="VUE22" s="183"/>
      <c r="VUG22" s="183"/>
      <c r="VUI22" s="183"/>
      <c r="VUK22" s="183"/>
      <c r="VUM22" s="183"/>
      <c r="VUO22" s="183"/>
      <c r="VUQ22" s="183"/>
      <c r="VUS22" s="183"/>
      <c r="VUU22" s="183"/>
      <c r="VUW22" s="183"/>
      <c r="VUY22" s="183"/>
      <c r="VVA22" s="183"/>
      <c r="VVC22" s="183"/>
      <c r="VVE22" s="183"/>
      <c r="VVG22" s="183"/>
      <c r="VVI22" s="183"/>
      <c r="VVK22" s="183"/>
      <c r="VVM22" s="183"/>
      <c r="VVO22" s="183"/>
      <c r="VVQ22" s="183"/>
      <c r="VVS22" s="183"/>
      <c r="VVU22" s="183"/>
      <c r="VVW22" s="183"/>
      <c r="VVY22" s="183"/>
      <c r="VWA22" s="183"/>
      <c r="VWC22" s="183"/>
      <c r="VWE22" s="183"/>
      <c r="VWG22" s="183"/>
      <c r="VWI22" s="183"/>
      <c r="VWK22" s="183"/>
      <c r="VWM22" s="183"/>
      <c r="VWO22" s="183"/>
      <c r="VWQ22" s="183"/>
      <c r="VWS22" s="183"/>
      <c r="VWU22" s="183"/>
      <c r="VWW22" s="183"/>
      <c r="VWY22" s="183"/>
      <c r="VXA22" s="183"/>
      <c r="VXC22" s="183"/>
      <c r="VXE22" s="183"/>
      <c r="VXG22" s="183"/>
      <c r="VXI22" s="183"/>
      <c r="VXK22" s="183"/>
      <c r="VXM22" s="183"/>
      <c r="VXO22" s="183"/>
      <c r="VXQ22" s="183"/>
      <c r="VXS22" s="183"/>
      <c r="VXU22" s="183"/>
      <c r="VXW22" s="183"/>
      <c r="VXY22" s="183"/>
      <c r="VYA22" s="183"/>
      <c r="VYC22" s="183"/>
      <c r="VYE22" s="183"/>
      <c r="VYG22" s="183"/>
      <c r="VYI22" s="183"/>
      <c r="VYK22" s="183"/>
      <c r="VYM22" s="183"/>
      <c r="VYO22" s="183"/>
      <c r="VYQ22" s="183"/>
      <c r="VYS22" s="183"/>
      <c r="VYU22" s="183"/>
      <c r="VYW22" s="183"/>
      <c r="VYY22" s="183"/>
      <c r="VZA22" s="183"/>
      <c r="VZC22" s="183"/>
      <c r="VZE22" s="183"/>
      <c r="VZG22" s="183"/>
      <c r="VZI22" s="183"/>
      <c r="VZK22" s="183"/>
      <c r="VZM22" s="183"/>
      <c r="VZO22" s="183"/>
      <c r="VZQ22" s="183"/>
      <c r="VZS22" s="183"/>
      <c r="VZU22" s="183"/>
      <c r="VZW22" s="183"/>
      <c r="VZY22" s="183"/>
      <c r="WAA22" s="183"/>
      <c r="WAC22" s="183"/>
      <c r="WAE22" s="183"/>
      <c r="WAG22" s="183"/>
      <c r="WAI22" s="183"/>
      <c r="WAK22" s="183"/>
      <c r="WAM22" s="183"/>
      <c r="WAO22" s="183"/>
      <c r="WAQ22" s="183"/>
      <c r="WAS22" s="183"/>
      <c r="WAU22" s="183"/>
      <c r="WAW22" s="183"/>
      <c r="WAY22" s="183"/>
      <c r="WBA22" s="183"/>
      <c r="WBC22" s="183"/>
      <c r="WBE22" s="183"/>
      <c r="WBG22" s="183"/>
      <c r="WBI22" s="183"/>
      <c r="WBK22" s="183"/>
      <c r="WBM22" s="183"/>
      <c r="WBO22" s="183"/>
      <c r="WBQ22" s="183"/>
      <c r="WBS22" s="183"/>
      <c r="WBU22" s="183"/>
      <c r="WBW22" s="183"/>
      <c r="WBY22" s="183"/>
      <c r="WCA22" s="183"/>
      <c r="WCC22" s="183"/>
      <c r="WCE22" s="183"/>
      <c r="WCG22" s="183"/>
      <c r="WCI22" s="183"/>
      <c r="WCK22" s="183"/>
      <c r="WCM22" s="183"/>
      <c r="WCO22" s="183"/>
      <c r="WCQ22" s="183"/>
      <c r="WCS22" s="183"/>
      <c r="WCU22" s="183"/>
      <c r="WCW22" s="183"/>
      <c r="WCY22" s="183"/>
      <c r="WDA22" s="183"/>
      <c r="WDC22" s="183"/>
      <c r="WDE22" s="183"/>
      <c r="WDG22" s="183"/>
      <c r="WDI22" s="183"/>
      <c r="WDK22" s="183"/>
      <c r="WDM22" s="183"/>
      <c r="WDO22" s="183"/>
      <c r="WDQ22" s="183"/>
      <c r="WDS22" s="183"/>
      <c r="WDU22" s="183"/>
      <c r="WDW22" s="183"/>
      <c r="WDY22" s="183"/>
      <c r="WEA22" s="183"/>
      <c r="WEC22" s="183"/>
      <c r="WEE22" s="183"/>
      <c r="WEG22" s="183"/>
      <c r="WEI22" s="183"/>
      <c r="WEK22" s="183"/>
      <c r="WEM22" s="183"/>
      <c r="WEO22" s="183"/>
      <c r="WEQ22" s="183"/>
      <c r="WES22" s="183"/>
      <c r="WEU22" s="183"/>
      <c r="WEW22" s="183"/>
      <c r="WEY22" s="183"/>
      <c r="WFA22" s="183"/>
      <c r="WFC22" s="183"/>
      <c r="WFE22" s="183"/>
      <c r="WFG22" s="183"/>
      <c r="WFI22" s="183"/>
      <c r="WFK22" s="183"/>
      <c r="WFM22" s="183"/>
      <c r="WFO22" s="183"/>
      <c r="WFQ22" s="183"/>
      <c r="WFS22" s="183"/>
      <c r="WFU22" s="183"/>
      <c r="WFW22" s="183"/>
      <c r="WFY22" s="183"/>
      <c r="WGA22" s="183"/>
      <c r="WGC22" s="183"/>
      <c r="WGE22" s="183"/>
      <c r="WGG22" s="183"/>
      <c r="WGI22" s="183"/>
      <c r="WGK22" s="183"/>
      <c r="WGM22" s="183"/>
      <c r="WGO22" s="183"/>
      <c r="WGQ22" s="183"/>
      <c r="WGS22" s="183"/>
      <c r="WGU22" s="183"/>
      <c r="WGW22" s="183"/>
      <c r="WGY22" s="183"/>
      <c r="WHA22" s="183"/>
      <c r="WHC22" s="183"/>
      <c r="WHE22" s="183"/>
      <c r="WHG22" s="183"/>
      <c r="WHI22" s="183"/>
      <c r="WHK22" s="183"/>
      <c r="WHM22" s="183"/>
      <c r="WHO22" s="183"/>
      <c r="WHQ22" s="183"/>
      <c r="WHS22" s="183"/>
      <c r="WHU22" s="183"/>
      <c r="WHW22" s="183"/>
      <c r="WHY22" s="183"/>
      <c r="WIA22" s="183"/>
      <c r="WIC22" s="183"/>
      <c r="WIE22" s="183"/>
      <c r="WIG22" s="183"/>
      <c r="WII22" s="183"/>
      <c r="WIK22" s="183"/>
      <c r="WIM22" s="183"/>
      <c r="WIO22" s="183"/>
      <c r="WIQ22" s="183"/>
      <c r="WIS22" s="183"/>
      <c r="WIU22" s="183"/>
      <c r="WIW22" s="183"/>
      <c r="WIY22" s="183"/>
      <c r="WJA22" s="183"/>
      <c r="WJC22" s="183"/>
      <c r="WJE22" s="183"/>
      <c r="WJG22" s="183"/>
      <c r="WJI22" s="183"/>
      <c r="WJK22" s="183"/>
      <c r="WJM22" s="183"/>
      <c r="WJO22" s="183"/>
      <c r="WJQ22" s="183"/>
      <c r="WJS22" s="183"/>
      <c r="WJU22" s="183"/>
      <c r="WJW22" s="183"/>
      <c r="WJY22" s="183"/>
      <c r="WKA22" s="183"/>
      <c r="WKC22" s="183"/>
      <c r="WKE22" s="183"/>
      <c r="WKG22" s="183"/>
      <c r="WKI22" s="183"/>
      <c r="WKK22" s="183"/>
      <c r="WKM22" s="183"/>
      <c r="WKO22" s="183"/>
      <c r="WKQ22" s="183"/>
      <c r="WKS22" s="183"/>
      <c r="WKU22" s="183"/>
      <c r="WKW22" s="183"/>
      <c r="WKY22" s="183"/>
      <c r="WLA22" s="183"/>
      <c r="WLC22" s="183"/>
      <c r="WLE22" s="183"/>
      <c r="WLG22" s="183"/>
      <c r="WLI22" s="183"/>
      <c r="WLK22" s="183"/>
      <c r="WLM22" s="183"/>
      <c r="WLO22" s="183"/>
      <c r="WLQ22" s="183"/>
      <c r="WLS22" s="183"/>
      <c r="WLU22" s="183"/>
      <c r="WLW22" s="183"/>
      <c r="WLY22" s="183"/>
      <c r="WMA22" s="183"/>
      <c r="WMC22" s="183"/>
      <c r="WME22" s="183"/>
      <c r="WMG22" s="183"/>
      <c r="WMI22" s="183"/>
      <c r="WMK22" s="183"/>
      <c r="WMM22" s="183"/>
      <c r="WMO22" s="183"/>
      <c r="WMQ22" s="183"/>
      <c r="WMS22" s="183"/>
      <c r="WMU22" s="183"/>
      <c r="WMW22" s="183"/>
      <c r="WMY22" s="183"/>
      <c r="WNA22" s="183"/>
      <c r="WNC22" s="183"/>
      <c r="WNE22" s="183"/>
      <c r="WNG22" s="183"/>
      <c r="WNI22" s="183"/>
      <c r="WNK22" s="183"/>
      <c r="WNM22" s="183"/>
      <c r="WNO22" s="183"/>
      <c r="WNQ22" s="183"/>
      <c r="WNS22" s="183"/>
      <c r="WNU22" s="183"/>
      <c r="WNW22" s="183"/>
      <c r="WNY22" s="183"/>
      <c r="WOA22" s="183"/>
      <c r="WOC22" s="183"/>
      <c r="WOE22" s="183"/>
      <c r="WOG22" s="183"/>
      <c r="WOI22" s="183"/>
      <c r="WOK22" s="183"/>
      <c r="WOM22" s="183"/>
      <c r="WOO22" s="183"/>
      <c r="WOQ22" s="183"/>
      <c r="WOS22" s="183"/>
      <c r="WOU22" s="183"/>
      <c r="WOW22" s="183"/>
      <c r="WOY22" s="183"/>
      <c r="WPA22" s="183"/>
      <c r="WPC22" s="183"/>
      <c r="WPE22" s="183"/>
      <c r="WPG22" s="183"/>
      <c r="WPI22" s="183"/>
      <c r="WPK22" s="183"/>
      <c r="WPM22" s="183"/>
      <c r="WPO22" s="183"/>
      <c r="WPQ22" s="183"/>
      <c r="WPS22" s="183"/>
      <c r="WPU22" s="183"/>
      <c r="WPW22" s="183"/>
      <c r="WPY22" s="183"/>
      <c r="WQA22" s="183"/>
      <c r="WQC22" s="183"/>
      <c r="WQE22" s="183"/>
      <c r="WQG22" s="183"/>
      <c r="WQI22" s="183"/>
      <c r="WQK22" s="183"/>
      <c r="WQM22" s="183"/>
      <c r="WQO22" s="183"/>
      <c r="WQQ22" s="183"/>
      <c r="WQS22" s="183"/>
      <c r="WQU22" s="183"/>
      <c r="WQW22" s="183"/>
      <c r="WQY22" s="183"/>
      <c r="WRA22" s="183"/>
      <c r="WRC22" s="183"/>
      <c r="WRE22" s="183"/>
      <c r="WRG22" s="183"/>
      <c r="WRI22" s="183"/>
      <c r="WRK22" s="183"/>
      <c r="WRM22" s="183"/>
      <c r="WRO22" s="183"/>
      <c r="WRQ22" s="183"/>
      <c r="WRS22" s="183"/>
      <c r="WRU22" s="183"/>
      <c r="WRW22" s="183"/>
      <c r="WRY22" s="183"/>
      <c r="WSA22" s="183"/>
      <c r="WSC22" s="183"/>
      <c r="WSE22" s="183"/>
      <c r="WSG22" s="183"/>
      <c r="WSI22" s="183"/>
      <c r="WSK22" s="183"/>
      <c r="WSM22" s="183"/>
      <c r="WSO22" s="183"/>
      <c r="WSQ22" s="183"/>
      <c r="WSS22" s="183"/>
      <c r="WSU22" s="183"/>
      <c r="WSW22" s="183"/>
      <c r="WSY22" s="183"/>
      <c r="WTA22" s="183"/>
      <c r="WTC22" s="183"/>
      <c r="WTE22" s="183"/>
      <c r="WTG22" s="183"/>
      <c r="WTI22" s="183"/>
      <c r="WTK22" s="183"/>
      <c r="WTM22" s="183"/>
      <c r="WTO22" s="183"/>
      <c r="WTQ22" s="183"/>
      <c r="WTS22" s="183"/>
      <c r="WTU22" s="183"/>
      <c r="WTW22" s="183"/>
      <c r="WTY22" s="183"/>
      <c r="WUA22" s="183"/>
      <c r="WUC22" s="183"/>
      <c r="WUE22" s="183"/>
      <c r="WUG22" s="183"/>
      <c r="WUI22" s="183"/>
      <c r="WUK22" s="183"/>
      <c r="WUM22" s="183"/>
      <c r="WUO22" s="183"/>
      <c r="WUQ22" s="183"/>
      <c r="WUS22" s="183"/>
      <c r="WUU22" s="183"/>
      <c r="WUW22" s="183"/>
      <c r="WUY22" s="183"/>
      <c r="WVA22" s="183"/>
      <c r="WVC22" s="183"/>
      <c r="WVE22" s="183"/>
      <c r="WVG22" s="183"/>
      <c r="WVI22" s="183"/>
      <c r="WVK22" s="183"/>
      <c r="WVM22" s="183"/>
      <c r="WVO22" s="183"/>
      <c r="WVQ22" s="183"/>
      <c r="WVS22" s="183"/>
      <c r="WVU22" s="183"/>
      <c r="WVW22" s="183"/>
      <c r="WVY22" s="183"/>
      <c r="WWA22" s="183"/>
      <c r="WWC22" s="183"/>
      <c r="WWE22" s="183"/>
      <c r="WWG22" s="183"/>
      <c r="WWI22" s="183"/>
      <c r="WWK22" s="183"/>
      <c r="WWM22" s="183"/>
      <c r="WWO22" s="183"/>
      <c r="WWQ22" s="183"/>
      <c r="WWS22" s="183"/>
      <c r="WWU22" s="183"/>
      <c r="WWW22" s="183"/>
      <c r="WWY22" s="183"/>
      <c r="WXA22" s="183"/>
      <c r="WXC22" s="183"/>
      <c r="WXE22" s="183"/>
      <c r="WXG22" s="183"/>
      <c r="WXI22" s="183"/>
      <c r="WXK22" s="183"/>
      <c r="WXM22" s="183"/>
      <c r="WXO22" s="183"/>
      <c r="WXQ22" s="183"/>
      <c r="WXS22" s="183"/>
      <c r="WXU22" s="183"/>
      <c r="WXW22" s="183"/>
      <c r="WXY22" s="183"/>
      <c r="WYA22" s="183"/>
      <c r="WYC22" s="183"/>
      <c r="WYE22" s="183"/>
      <c r="WYG22" s="183"/>
      <c r="WYI22" s="183"/>
      <c r="WYK22" s="183"/>
      <c r="WYM22" s="183"/>
      <c r="WYO22" s="183"/>
      <c r="WYQ22" s="183"/>
      <c r="WYS22" s="183"/>
      <c r="WYU22" s="183"/>
      <c r="WYW22" s="183"/>
      <c r="WYY22" s="183"/>
      <c r="WZA22" s="183"/>
      <c r="WZC22" s="183"/>
      <c r="WZE22" s="183"/>
      <c r="WZG22" s="183"/>
      <c r="WZI22" s="183"/>
      <c r="WZK22" s="183"/>
      <c r="WZM22" s="183"/>
      <c r="WZO22" s="183"/>
      <c r="WZQ22" s="183"/>
      <c r="WZS22" s="183"/>
      <c r="WZU22" s="183"/>
      <c r="WZW22" s="183"/>
      <c r="WZY22" s="183"/>
      <c r="XAA22" s="183"/>
      <c r="XAC22" s="183"/>
      <c r="XAE22" s="183"/>
      <c r="XAG22" s="183"/>
      <c r="XAI22" s="183"/>
      <c r="XAK22" s="183"/>
      <c r="XAM22" s="183"/>
      <c r="XAO22" s="183"/>
      <c r="XAQ22" s="183"/>
      <c r="XAS22" s="183"/>
      <c r="XAU22" s="183"/>
      <c r="XAW22" s="183"/>
      <c r="XAY22" s="183"/>
      <c r="XBA22" s="183"/>
      <c r="XBC22" s="183"/>
      <c r="XBE22" s="183"/>
      <c r="XBG22" s="183"/>
      <c r="XBI22" s="183"/>
      <c r="XBK22" s="183"/>
      <c r="XBM22" s="183"/>
      <c r="XBO22" s="183"/>
      <c r="XBQ22" s="183"/>
      <c r="XBS22" s="183"/>
      <c r="XBU22" s="183"/>
      <c r="XBW22" s="183"/>
      <c r="XBY22" s="183"/>
      <c r="XCA22" s="183"/>
      <c r="XCC22" s="183"/>
      <c r="XCE22" s="183"/>
      <c r="XCG22" s="183"/>
      <c r="XCI22" s="183"/>
      <c r="XCK22" s="183"/>
      <c r="XCM22" s="183"/>
      <c r="XCO22" s="183"/>
      <c r="XCQ22" s="183"/>
      <c r="XCS22" s="183"/>
      <c r="XCU22" s="183"/>
      <c r="XCW22" s="183"/>
      <c r="XCY22" s="183"/>
      <c r="XDA22" s="183"/>
      <c r="XDC22" s="183"/>
      <c r="XDE22" s="183"/>
      <c r="XDG22" s="183"/>
      <c r="XDI22" s="183"/>
      <c r="XDK22" s="183"/>
      <c r="XDM22" s="183"/>
      <c r="XDO22" s="183"/>
      <c r="XDQ22" s="183"/>
      <c r="XDS22" s="183"/>
      <c r="XDU22" s="183"/>
      <c r="XDW22" s="183"/>
      <c r="XDY22" s="183"/>
      <c r="XEA22" s="183"/>
      <c r="XEC22" s="183"/>
      <c r="XEE22" s="183"/>
      <c r="XEG22" s="183"/>
      <c r="XEI22" s="183"/>
      <c r="XEK22" s="183"/>
      <c r="XEM22" s="183"/>
      <c r="XEO22" s="183"/>
      <c r="XEQ22" s="183"/>
      <c r="XES22" s="183"/>
      <c r="XEU22" s="183"/>
      <c r="XEW22" s="183"/>
      <c r="XEY22" s="183"/>
      <c r="XFA22" s="183"/>
      <c r="XFC22" s="183"/>
    </row>
    <row r="23" spans="1:1023 1025:2047 2049:3071 3073:4095 4097:5119 5121:6143 6145:7167 7169:8191 8193:9215 9217:10239 10241:11263 11265:12287 12289:13311 13313:14335 14337:15359 15361:16383" s="184" customFormat="1" ht="14.25" customHeight="1" x14ac:dyDescent="0.25">
      <c r="A23" s="192" t="s">
        <v>186</v>
      </c>
      <c r="B23" s="872" t="s">
        <v>290</v>
      </c>
      <c r="C23" s="872"/>
      <c r="D23" s="872"/>
      <c r="E23" s="195"/>
      <c r="F23" s="195">
        <f>+F106</f>
        <v>0</v>
      </c>
    </row>
    <row r="24" spans="1:1023 1025:2047 2049:3071 3073:4095 4097:5119 5121:6143 6145:7167 7169:8191 8193:9215 9217:10239 10241:11263 11265:12287 12289:13311 13313:14335 14337:15359 15361:16383" s="184" customFormat="1" x14ac:dyDescent="0.25">
      <c r="A24" s="192" t="s">
        <v>188</v>
      </c>
      <c r="B24" s="193" t="s">
        <v>291</v>
      </c>
      <c r="C24" s="193"/>
      <c r="D24" s="194"/>
      <c r="E24" s="195"/>
      <c r="F24" s="195">
        <f>+F118</f>
        <v>0</v>
      </c>
    </row>
    <row r="25" spans="1:1023 1025:2047 2049:3071 3073:4095 4097:5119 5121:6143 6145:7167 7169:8191 8193:9215 9217:10239 10241:11263 11265:12287 12289:13311 13313:14335 14337:15359 15361:16383" s="184" customFormat="1" x14ac:dyDescent="0.25">
      <c r="A25" s="870" t="s">
        <v>492</v>
      </c>
      <c r="B25" s="871"/>
      <c r="C25" s="871"/>
      <c r="D25" s="871"/>
      <c r="E25" s="871"/>
      <c r="F25" s="871"/>
    </row>
    <row r="26" spans="1:1023 1025:2047 2049:3071 3073:4095 4097:5119 5121:6143 6145:7167 7169:8191 8193:9215 9217:10239 10241:11263 11265:12287 12289:13311 13313:14335 14337:15359 15361:16383" s="184" customFormat="1" ht="17.399999999999999" x14ac:dyDescent="0.3">
      <c r="A26" s="452"/>
      <c r="B26" s="453" t="s">
        <v>292</v>
      </c>
      <c r="C26" s="454"/>
      <c r="D26" s="455"/>
      <c r="E26" s="452"/>
      <c r="F26" s="456">
        <f>SUM(F18:F25)</f>
        <v>5000</v>
      </c>
    </row>
    <row r="27" spans="1:1023 1025:2047 2049:3071 3073:4095 4097:5119 5121:6143 6145:7167 7169:8191 8193:9215 9217:10239 10241:11263 11265:12287 12289:13311 13313:14335 14337:15359 15361:16383" s="184" customFormat="1" x14ac:dyDescent="0.25">
      <c r="A27" s="5"/>
      <c r="B27" s="202"/>
      <c r="C27" s="203"/>
      <c r="D27" s="12"/>
      <c r="E27" s="5"/>
      <c r="F27" s="204"/>
      <c r="H27" s="626"/>
    </row>
    <row r="28" spans="1:1023 1025:2047 2049:3071 3073:4095 4097:5119 5121:6143 6145:7167 7169:8191 8193:9215 9217:10239 10241:11263 11265:12287 12289:13311 13313:14335 14337:15359 15361:16383" s="184" customFormat="1" ht="13.8" x14ac:dyDescent="0.25">
      <c r="A28" s="444"/>
      <c r="B28" s="625" t="s">
        <v>5</v>
      </c>
      <c r="C28" s="445"/>
      <c r="D28" s="446"/>
      <c r="E28" s="444"/>
      <c r="F28" s="624">
        <f>F26*0.22</f>
        <v>1100</v>
      </c>
      <c r="H28" s="626"/>
    </row>
    <row r="29" spans="1:1023 1025:2047 2049:3071 3073:4095 4097:5119 5121:6143 6145:7167 7169:8191 8193:9215 9217:10239 10241:11263 11265:12287 12289:13311 13313:14335 14337:15359 15361:16383" s="184" customFormat="1" ht="13.8" thickBot="1" x14ac:dyDescent="0.3">
      <c r="A29" s="261"/>
      <c r="B29" s="441"/>
      <c r="C29" s="442"/>
      <c r="D29" s="443"/>
      <c r="E29" s="261"/>
      <c r="F29" s="443"/>
    </row>
    <row r="30" spans="1:1023 1025:2047 2049:3071 3073:4095 4097:5119 5121:6143 6145:7167 7169:8191 8193:9215 9217:10239 10241:11263 11265:12287 12289:13311 13313:14335 14337:15359 15361:16383" s="184" customFormat="1" ht="18.600000000000001" thickTop="1" thickBot="1" x14ac:dyDescent="0.35">
      <c r="A30" s="447"/>
      <c r="B30" s="448" t="s">
        <v>293</v>
      </c>
      <c r="C30" s="449"/>
      <c r="D30" s="450"/>
      <c r="E30" s="447"/>
      <c r="F30" s="451">
        <f>F26+F28</f>
        <v>6100</v>
      </c>
    </row>
    <row r="31" spans="1:1023 1025:2047 2049:3071 3073:4095 4097:5119 5121:6143 6145:7167 7169:8191 8193:9215 9217:10239 10241:11263 11265:12287 12289:13311 13313:14335 14337:15359 15361:16383" s="184" customFormat="1" ht="18" thickTop="1" x14ac:dyDescent="0.3">
      <c r="A31" s="197"/>
      <c r="B31" s="198"/>
      <c r="C31" s="199"/>
      <c r="D31" s="209"/>
      <c r="E31" s="197"/>
      <c r="F31" s="201"/>
    </row>
    <row r="32" spans="1:1023 1025:2047 2049:3071 3073:4095 4097:5119 5121:6143 6145:7167 7169:8191 8193:9215 9217:10239 10241:11263 11265:12287 12289:13311 13313:14335 14337:15359 15361:16383" x14ac:dyDescent="0.25">
      <c r="A32" s="192"/>
      <c r="B32" s="193"/>
      <c r="C32" s="193"/>
      <c r="D32" s="194"/>
      <c r="E32" s="195"/>
      <c r="F32" s="195"/>
    </row>
    <row r="33" spans="1:7" x14ac:dyDescent="0.25">
      <c r="A33" s="192"/>
      <c r="B33" s="193"/>
      <c r="C33" s="193"/>
      <c r="D33" s="194"/>
      <c r="E33" s="195"/>
      <c r="F33" s="195"/>
    </row>
    <row r="34" spans="1:7" s="184" customFormat="1" x14ac:dyDescent="0.25">
      <c r="A34" s="183"/>
      <c r="B34" s="184" t="s">
        <v>294</v>
      </c>
      <c r="D34" s="185"/>
      <c r="E34" s="186"/>
      <c r="F34" s="186"/>
    </row>
    <row r="35" spans="1:7" s="184" customFormat="1" ht="55.2" x14ac:dyDescent="0.25">
      <c r="A35" s="192"/>
      <c r="B35" s="210" t="s">
        <v>295</v>
      </c>
      <c r="C35" s="193"/>
      <c r="D35" s="194"/>
      <c r="E35" s="195"/>
      <c r="F35" s="195"/>
    </row>
    <row r="36" spans="1:7" s="80" customFormat="1" ht="26.4" x14ac:dyDescent="0.25">
      <c r="A36" s="211" t="s">
        <v>296</v>
      </c>
      <c r="B36" s="663" t="s">
        <v>297</v>
      </c>
      <c r="C36" s="664" t="s">
        <v>298</v>
      </c>
      <c r="D36" s="663" t="s">
        <v>299</v>
      </c>
      <c r="E36" s="654" t="s">
        <v>631</v>
      </c>
      <c r="F36" s="655" t="s">
        <v>632</v>
      </c>
      <c r="G36" s="175"/>
    </row>
    <row r="37" spans="1:7" s="80" customFormat="1" x14ac:dyDescent="0.25">
      <c r="A37" s="187"/>
      <c r="B37" s="567"/>
      <c r="C37" s="572"/>
      <c r="D37" s="576"/>
      <c r="E37" s="577" t="str">
        <f>IF(AND(ISNUMBER(#REF!),ISNUMBER(#REF!)),ROUND((#REF!*#REF!+#REF!*#REF!*#REF!)*(1+#REF!)*#REF!*#REF!*#REF!,2)," ")</f>
        <v xml:space="preserve"> </v>
      </c>
      <c r="F37" s="577" t="str">
        <f>IF(AND(ISNUMBER(C37),ISNUMBER(E37)),C37*E37," ")</f>
        <v xml:space="preserve"> </v>
      </c>
      <c r="G37" s="175"/>
    </row>
    <row r="38" spans="1:7" s="80" customFormat="1" x14ac:dyDescent="0.25">
      <c r="A38" s="213"/>
      <c r="B38" s="568"/>
      <c r="C38" s="573"/>
      <c r="D38" s="578"/>
      <c r="E38" s="579"/>
      <c r="F38" s="579"/>
    </row>
    <row r="39" spans="1:7" s="80" customFormat="1" x14ac:dyDescent="0.25">
      <c r="A39" s="196" t="s">
        <v>1</v>
      </c>
      <c r="B39" s="271" t="s">
        <v>285</v>
      </c>
      <c r="C39" s="574"/>
      <c r="D39" s="268"/>
      <c r="E39" s="580" t="s">
        <v>300</v>
      </c>
      <c r="F39" s="581"/>
      <c r="G39" s="175"/>
    </row>
    <row r="40" spans="1:7" s="80" customFormat="1" ht="13.8" x14ac:dyDescent="0.25">
      <c r="A40" s="218"/>
      <c r="B40" s="570"/>
      <c r="C40" s="575"/>
      <c r="D40" s="571"/>
      <c r="E40" s="577"/>
      <c r="F40" s="582"/>
      <c r="G40" s="175"/>
    </row>
    <row r="41" spans="1:7" s="80" customFormat="1" x14ac:dyDescent="0.25">
      <c r="A41" s="221">
        <v>1001</v>
      </c>
      <c r="B41" s="268" t="s">
        <v>301</v>
      </c>
      <c r="C41" s="773">
        <v>680</v>
      </c>
      <c r="D41" s="774" t="s">
        <v>169</v>
      </c>
      <c r="E41" s="580"/>
      <c r="F41" s="580">
        <f>C41*E41</f>
        <v>0</v>
      </c>
      <c r="G41" s="175"/>
    </row>
    <row r="42" spans="1:7" s="80" customFormat="1" ht="39.6" x14ac:dyDescent="0.25">
      <c r="A42" s="221">
        <v>1002</v>
      </c>
      <c r="B42" s="268" t="s">
        <v>302</v>
      </c>
      <c r="C42" s="773">
        <v>680</v>
      </c>
      <c r="D42" s="774" t="s">
        <v>169</v>
      </c>
      <c r="E42" s="580"/>
      <c r="F42" s="580">
        <f t="shared" ref="F42:F52" si="0">C42*E42</f>
        <v>0</v>
      </c>
      <c r="G42" s="175"/>
    </row>
    <row r="43" spans="1:7" s="80" customFormat="1" x14ac:dyDescent="0.25">
      <c r="A43" s="221">
        <v>1003</v>
      </c>
      <c r="B43" s="268" t="s">
        <v>303</v>
      </c>
      <c r="C43" s="773">
        <v>60</v>
      </c>
      <c r="D43" s="774" t="s">
        <v>169</v>
      </c>
      <c r="E43" s="580"/>
      <c r="F43" s="580">
        <f t="shared" si="0"/>
        <v>0</v>
      </c>
      <c r="G43" s="175"/>
    </row>
    <row r="44" spans="1:7" s="80" customFormat="1" ht="52.8" x14ac:dyDescent="0.25">
      <c r="A44" s="221">
        <v>1004</v>
      </c>
      <c r="B44" s="268" t="s">
        <v>304</v>
      </c>
      <c r="C44" s="773">
        <v>50</v>
      </c>
      <c r="D44" s="774" t="s">
        <v>169</v>
      </c>
      <c r="E44" s="580"/>
      <c r="F44" s="580">
        <f t="shared" si="0"/>
        <v>0</v>
      </c>
      <c r="G44" s="175"/>
    </row>
    <row r="45" spans="1:7" s="223" customFormat="1" ht="26.4" x14ac:dyDescent="0.25">
      <c r="A45" s="221">
        <v>1005</v>
      </c>
      <c r="B45" s="268" t="s">
        <v>305</v>
      </c>
      <c r="C45" s="773">
        <v>740</v>
      </c>
      <c r="D45" s="774" t="s">
        <v>169</v>
      </c>
      <c r="E45" s="580"/>
      <c r="F45" s="580">
        <f t="shared" si="0"/>
        <v>0</v>
      </c>
      <c r="G45" s="212"/>
    </row>
    <row r="46" spans="1:7" s="223" customFormat="1" ht="26.4" x14ac:dyDescent="0.25">
      <c r="A46" s="221">
        <v>1006</v>
      </c>
      <c r="B46" s="268" t="s">
        <v>306</v>
      </c>
      <c r="C46" s="773">
        <v>40</v>
      </c>
      <c r="D46" s="774" t="s">
        <v>21</v>
      </c>
      <c r="E46" s="580"/>
      <c r="F46" s="580">
        <f t="shared" si="0"/>
        <v>0</v>
      </c>
      <c r="G46" s="212"/>
    </row>
    <row r="47" spans="1:7" s="223" customFormat="1" x14ac:dyDescent="0.25">
      <c r="A47" s="221">
        <v>1007</v>
      </c>
      <c r="B47" s="268" t="s">
        <v>307</v>
      </c>
      <c r="C47" s="773">
        <v>1</v>
      </c>
      <c r="D47" s="774" t="s">
        <v>218</v>
      </c>
      <c r="E47" s="580"/>
      <c r="F47" s="580">
        <f t="shared" si="0"/>
        <v>0</v>
      </c>
      <c r="G47" s="212"/>
    </row>
    <row r="48" spans="1:7" s="223" customFormat="1" ht="26.4" x14ac:dyDescent="0.25">
      <c r="A48" s="221">
        <v>1008</v>
      </c>
      <c r="B48" s="268" t="s">
        <v>308</v>
      </c>
      <c r="C48" s="773">
        <v>700</v>
      </c>
      <c r="D48" s="774" t="s">
        <v>169</v>
      </c>
      <c r="E48" s="580"/>
      <c r="F48" s="580">
        <f t="shared" si="0"/>
        <v>0</v>
      </c>
      <c r="G48" s="212"/>
    </row>
    <row r="49" spans="1:7" s="223" customFormat="1" ht="26.4" x14ac:dyDescent="0.25">
      <c r="A49" s="221">
        <v>1009</v>
      </c>
      <c r="B49" s="268" t="s">
        <v>309</v>
      </c>
      <c r="C49" s="775">
        <v>730</v>
      </c>
      <c r="D49" s="774" t="s">
        <v>169</v>
      </c>
      <c r="E49" s="580"/>
      <c r="F49" s="580">
        <f t="shared" si="0"/>
        <v>0</v>
      </c>
      <c r="G49" s="212"/>
    </row>
    <row r="50" spans="1:7" s="80" customFormat="1" ht="26.4" x14ac:dyDescent="0.25">
      <c r="A50" s="221">
        <v>1010</v>
      </c>
      <c r="B50" s="268" t="s">
        <v>310</v>
      </c>
      <c r="C50" s="773">
        <v>6</v>
      </c>
      <c r="D50" s="774" t="s">
        <v>218</v>
      </c>
      <c r="E50" s="580"/>
      <c r="F50" s="580">
        <f t="shared" si="0"/>
        <v>0</v>
      </c>
      <c r="G50" s="175"/>
    </row>
    <row r="51" spans="1:7" s="80" customFormat="1" ht="67.95" customHeight="1" x14ac:dyDescent="0.25">
      <c r="A51" s="221">
        <v>1011</v>
      </c>
      <c r="B51" s="735" t="s">
        <v>311</v>
      </c>
      <c r="C51" s="773">
        <v>13</v>
      </c>
      <c r="D51" s="774" t="s">
        <v>21</v>
      </c>
      <c r="E51" s="580"/>
      <c r="F51" s="580">
        <f t="shared" si="0"/>
        <v>0</v>
      </c>
      <c r="G51" s="175"/>
    </row>
    <row r="52" spans="1:7" s="80" customFormat="1" ht="39.6" x14ac:dyDescent="0.25">
      <c r="A52" s="737">
        <v>1012</v>
      </c>
      <c r="B52" s="268" t="s">
        <v>661</v>
      </c>
      <c r="C52" s="774">
        <v>4</v>
      </c>
      <c r="D52" s="774" t="s">
        <v>21</v>
      </c>
      <c r="E52" s="580"/>
      <c r="F52" s="580">
        <f t="shared" si="0"/>
        <v>0</v>
      </c>
      <c r="G52" s="175"/>
    </row>
    <row r="53" spans="1:7" s="80" customFormat="1" x14ac:dyDescent="0.25">
      <c r="A53" s="226"/>
      <c r="B53" s="736"/>
      <c r="C53" s="567"/>
      <c r="D53" s="583"/>
      <c r="E53" s="584" t="s">
        <v>312</v>
      </c>
      <c r="F53" s="585">
        <f>SUM(F41:F52)</f>
        <v>0</v>
      </c>
    </row>
    <row r="54" spans="1:7" s="80" customFormat="1" x14ac:dyDescent="0.25">
      <c r="A54" s="213"/>
      <c r="B54" s="214"/>
      <c r="C54" s="215"/>
      <c r="D54" s="216"/>
      <c r="E54" s="217"/>
      <c r="F54" s="217"/>
    </row>
    <row r="55" spans="1:7" s="223" customFormat="1" x14ac:dyDescent="0.25">
      <c r="A55" s="196" t="s">
        <v>3</v>
      </c>
      <c r="B55" s="589" t="s">
        <v>286</v>
      </c>
      <c r="C55" s="590"/>
      <c r="D55" s="590"/>
      <c r="E55" s="591" t="s">
        <v>300</v>
      </c>
      <c r="F55" s="592"/>
    </row>
    <row r="56" spans="1:7" s="223" customFormat="1" ht="13.8" thickBot="1" x14ac:dyDescent="0.3">
      <c r="A56" s="183"/>
      <c r="B56" s="593" t="s">
        <v>313</v>
      </c>
      <c r="C56" s="594"/>
      <c r="D56" s="595"/>
      <c r="E56" s="596"/>
      <c r="F56" s="596"/>
    </row>
    <row r="57" spans="1:7" s="80" customFormat="1" ht="14.25" customHeight="1" x14ac:dyDescent="0.25">
      <c r="A57" s="187"/>
      <c r="B57" s="189"/>
      <c r="C57" s="225"/>
      <c r="D57" s="187"/>
      <c r="E57" s="231"/>
      <c r="F57" s="231"/>
      <c r="G57" s="175"/>
    </row>
    <row r="58" spans="1:7" s="223" customFormat="1" ht="26.4" x14ac:dyDescent="0.25">
      <c r="A58" s="221">
        <v>2001</v>
      </c>
      <c r="B58" s="268" t="s">
        <v>314</v>
      </c>
      <c r="C58" s="774">
        <v>795</v>
      </c>
      <c r="D58" s="774" t="s">
        <v>169</v>
      </c>
      <c r="E58" s="580"/>
      <c r="F58" s="580">
        <f>C58*E58</f>
        <v>0</v>
      </c>
      <c r="G58" s="212"/>
    </row>
    <row r="59" spans="1:7" s="223" customFormat="1" ht="26.4" x14ac:dyDescent="0.25">
      <c r="A59" s="221">
        <v>2002</v>
      </c>
      <c r="B59" s="268" t="s">
        <v>315</v>
      </c>
      <c r="C59" s="774">
        <v>35</v>
      </c>
      <c r="D59" s="774" t="s">
        <v>21</v>
      </c>
      <c r="E59" s="580"/>
      <c r="F59" s="580">
        <f t="shared" ref="F59:F61" si="1">C59*E59</f>
        <v>0</v>
      </c>
      <c r="G59" s="212"/>
    </row>
    <row r="60" spans="1:7" s="80" customFormat="1" ht="40.5" customHeight="1" x14ac:dyDescent="0.25">
      <c r="A60" s="221">
        <v>2003</v>
      </c>
      <c r="B60" s="269" t="s">
        <v>316</v>
      </c>
      <c r="C60" s="774">
        <v>15</v>
      </c>
      <c r="D60" s="774" t="s">
        <v>218</v>
      </c>
      <c r="E60" s="580"/>
      <c r="F60" s="580">
        <f t="shared" si="1"/>
        <v>0</v>
      </c>
      <c r="G60" s="175"/>
    </row>
    <row r="61" spans="1:7" s="80" customFormat="1" ht="52.8" x14ac:dyDescent="0.25">
      <c r="A61" s="221">
        <v>2004</v>
      </c>
      <c r="B61" s="268" t="s">
        <v>317</v>
      </c>
      <c r="C61" s="774">
        <v>1</v>
      </c>
      <c r="D61" s="774" t="s">
        <v>218</v>
      </c>
      <c r="E61" s="580"/>
      <c r="F61" s="580">
        <f t="shared" si="1"/>
        <v>0</v>
      </c>
      <c r="G61" s="175"/>
    </row>
    <row r="62" spans="1:7" s="80" customFormat="1" x14ac:dyDescent="0.25">
      <c r="A62" s="221"/>
      <c r="B62" s="268"/>
      <c r="C62" s="267"/>
      <c r="D62" s="268"/>
      <c r="E62" s="580"/>
      <c r="F62" s="580"/>
      <c r="G62" s="175"/>
    </row>
    <row r="63" spans="1:7" s="80" customFormat="1" x14ac:dyDescent="0.25">
      <c r="A63" s="226"/>
      <c r="B63" s="588"/>
      <c r="C63" s="268"/>
      <c r="D63" s="583"/>
      <c r="E63" s="584" t="s">
        <v>312</v>
      </c>
      <c r="F63" s="585">
        <f>SUM(F58:F61)</f>
        <v>0</v>
      </c>
    </row>
    <row r="64" spans="1:7" s="80" customFormat="1" x14ac:dyDescent="0.25">
      <c r="A64" s="232"/>
      <c r="B64" s="189"/>
      <c r="C64" s="225"/>
      <c r="D64" s="189"/>
      <c r="E64" s="212" t="s">
        <v>300</v>
      </c>
      <c r="F64" s="212" t="str">
        <f>IF(AND(ISNUMBER(C64),ISNUMBER(E64)),C64*E64," ")</f>
        <v xml:space="preserve"> </v>
      </c>
      <c r="G64" s="175"/>
    </row>
    <row r="65" spans="1:7" s="80" customFormat="1" x14ac:dyDescent="0.25">
      <c r="A65" s="196" t="s">
        <v>182</v>
      </c>
      <c r="B65" s="589" t="s">
        <v>287</v>
      </c>
      <c r="C65" s="590"/>
      <c r="D65" s="590"/>
      <c r="E65" s="591" t="s">
        <v>300</v>
      </c>
      <c r="F65" s="592"/>
    </row>
    <row r="66" spans="1:7" s="80" customFormat="1" x14ac:dyDescent="0.25">
      <c r="A66" s="183"/>
      <c r="B66" s="597" t="s">
        <v>318</v>
      </c>
      <c r="C66" s="598"/>
      <c r="D66" s="599"/>
      <c r="E66" s="600"/>
      <c r="F66" s="600"/>
    </row>
    <row r="67" spans="1:7" s="80" customFormat="1" x14ac:dyDescent="0.25">
      <c r="A67" s="187"/>
      <c r="B67" s="189"/>
      <c r="C67" s="225"/>
      <c r="D67" s="187"/>
      <c r="E67" s="231"/>
      <c r="F67" s="231"/>
      <c r="G67" s="175"/>
    </row>
    <row r="68" spans="1:7" s="80" customFormat="1" ht="92.4" x14ac:dyDescent="0.25">
      <c r="A68" s="737" t="s">
        <v>664</v>
      </c>
      <c r="B68" s="268" t="s">
        <v>662</v>
      </c>
      <c r="C68" s="267">
        <v>2</v>
      </c>
      <c r="D68" s="268" t="s">
        <v>21</v>
      </c>
      <c r="E68" s="580"/>
      <c r="F68" s="580">
        <f t="shared" ref="F68:F73" si="2">(C68*E68)</f>
        <v>0</v>
      </c>
      <c r="G68" s="175"/>
    </row>
    <row r="69" spans="1:7" s="80" customFormat="1" ht="92.4" x14ac:dyDescent="0.25">
      <c r="A69" s="737" t="s">
        <v>665</v>
      </c>
      <c r="B69" s="268" t="s">
        <v>663</v>
      </c>
      <c r="C69" s="267">
        <v>2</v>
      </c>
      <c r="D69" s="268" t="s">
        <v>21</v>
      </c>
      <c r="E69" s="580"/>
      <c r="F69" s="580">
        <f t="shared" si="2"/>
        <v>0</v>
      </c>
      <c r="G69" s="175"/>
    </row>
    <row r="70" spans="1:7" s="223" customFormat="1" ht="66" x14ac:dyDescent="0.25">
      <c r="A70" s="221">
        <v>3001</v>
      </c>
      <c r="B70" s="738" t="s">
        <v>319</v>
      </c>
      <c r="C70" s="739">
        <v>13</v>
      </c>
      <c r="D70" s="738" t="s">
        <v>21</v>
      </c>
      <c r="E70" s="740"/>
      <c r="F70" s="580">
        <f t="shared" si="2"/>
        <v>0</v>
      </c>
      <c r="G70" s="212"/>
    </row>
    <row r="71" spans="1:7" s="223" customFormat="1" ht="184.8" x14ac:dyDescent="0.25">
      <c r="A71" s="221">
        <v>3002</v>
      </c>
      <c r="B71" s="586" t="s">
        <v>320</v>
      </c>
      <c r="C71" s="267">
        <v>17</v>
      </c>
      <c r="D71" s="268" t="s">
        <v>21</v>
      </c>
      <c r="E71" s="580"/>
      <c r="F71" s="580">
        <f t="shared" si="2"/>
        <v>0</v>
      </c>
      <c r="G71" s="212"/>
    </row>
    <row r="72" spans="1:7" s="223" customFormat="1" ht="26.4" x14ac:dyDescent="0.25">
      <c r="A72" s="221">
        <v>3003</v>
      </c>
      <c r="B72" s="50" t="s">
        <v>321</v>
      </c>
      <c r="C72" s="267">
        <v>17</v>
      </c>
      <c r="D72" s="268" t="s">
        <v>21</v>
      </c>
      <c r="E72" s="580"/>
      <c r="F72" s="580">
        <f t="shared" si="2"/>
        <v>0</v>
      </c>
      <c r="G72" s="212"/>
    </row>
    <row r="73" spans="1:7" s="80" customFormat="1" ht="26.4" x14ac:dyDescent="0.25">
      <c r="A73" s="221">
        <v>3004</v>
      </c>
      <c r="B73" s="50" t="s">
        <v>322</v>
      </c>
      <c r="C73" s="267">
        <v>17</v>
      </c>
      <c r="D73" s="268" t="s">
        <v>21</v>
      </c>
      <c r="E73" s="580"/>
      <c r="F73" s="580">
        <f t="shared" si="2"/>
        <v>0</v>
      </c>
      <c r="G73" s="175"/>
    </row>
    <row r="74" spans="1:7" s="80" customFormat="1" x14ac:dyDescent="0.25">
      <c r="A74" s="221"/>
      <c r="B74" s="269"/>
      <c r="C74" s="267"/>
      <c r="D74" s="268"/>
      <c r="E74" s="580"/>
      <c r="F74" s="580"/>
      <c r="G74" s="175"/>
    </row>
    <row r="75" spans="1:7" s="80" customFormat="1" x14ac:dyDescent="0.25">
      <c r="A75" s="221"/>
      <c r="B75" s="269"/>
      <c r="C75" s="267"/>
      <c r="D75" s="268"/>
      <c r="E75" s="584" t="s">
        <v>312</v>
      </c>
      <c r="F75" s="585">
        <f>SUM(F68:F73)</f>
        <v>0</v>
      </c>
      <c r="G75" s="175"/>
    </row>
    <row r="76" spans="1:7" s="80" customFormat="1" x14ac:dyDescent="0.25">
      <c r="A76" s="221"/>
      <c r="B76" s="185"/>
      <c r="C76" s="222"/>
      <c r="D76" s="184"/>
      <c r="E76" s="229"/>
      <c r="F76" s="195"/>
      <c r="G76" s="175"/>
    </row>
    <row r="77" spans="1:7" s="80" customFormat="1" x14ac:dyDescent="0.25">
      <c r="A77" s="196" t="s">
        <v>184</v>
      </c>
      <c r="B77" s="589" t="s">
        <v>288</v>
      </c>
      <c r="C77" s="590"/>
      <c r="D77" s="590"/>
      <c r="E77" s="591" t="s">
        <v>300</v>
      </c>
      <c r="F77" s="592"/>
      <c r="G77" s="175"/>
    </row>
    <row r="78" spans="1:7" s="80" customFormat="1" x14ac:dyDescent="0.25">
      <c r="A78" s="183"/>
      <c r="B78" s="597" t="s">
        <v>318</v>
      </c>
      <c r="C78" s="598"/>
      <c r="D78" s="599"/>
      <c r="E78" s="600"/>
      <c r="F78" s="600"/>
      <c r="G78" s="175"/>
    </row>
    <row r="79" spans="1:7" s="80" customFormat="1" x14ac:dyDescent="0.25">
      <c r="A79" s="183"/>
      <c r="B79" s="184"/>
      <c r="C79" s="222"/>
      <c r="D79" s="183"/>
      <c r="E79" s="230"/>
      <c r="F79" s="230"/>
      <c r="G79" s="175"/>
    </row>
    <row r="80" spans="1:7" s="223" customFormat="1" ht="52.8" x14ac:dyDescent="0.25">
      <c r="A80" s="772">
        <v>4001</v>
      </c>
      <c r="B80" s="268" t="s">
        <v>323</v>
      </c>
      <c r="C80" s="267">
        <v>15</v>
      </c>
      <c r="D80" s="268" t="s">
        <v>169</v>
      </c>
      <c r="E80" s="604"/>
      <c r="F80" s="580">
        <f>C80*E80</f>
        <v>0</v>
      </c>
      <c r="G80" s="212"/>
    </row>
    <row r="81" spans="1:7" s="223" customFormat="1" ht="169.95" customHeight="1" x14ac:dyDescent="0.25">
      <c r="A81" s="772">
        <v>4002</v>
      </c>
      <c r="B81" s="268" t="s">
        <v>324</v>
      </c>
      <c r="C81" s="569">
        <v>15</v>
      </c>
      <c r="D81" s="605" t="s">
        <v>169</v>
      </c>
      <c r="E81" s="604"/>
      <c r="F81" s="580">
        <f t="shared" ref="F81:F86" si="3">C81*E81</f>
        <v>0</v>
      </c>
      <c r="G81" s="212"/>
    </row>
    <row r="82" spans="1:7" s="80" customFormat="1" ht="39.6" x14ac:dyDescent="0.25">
      <c r="A82" s="233">
        <v>4003</v>
      </c>
      <c r="B82" s="738" t="s">
        <v>325</v>
      </c>
      <c r="C82" s="770">
        <v>1</v>
      </c>
      <c r="D82" s="771" t="s">
        <v>218</v>
      </c>
      <c r="E82" s="740"/>
      <c r="F82" s="580">
        <f t="shared" si="3"/>
        <v>0</v>
      </c>
      <c r="G82" s="175"/>
    </row>
    <row r="83" spans="1:7" s="80" customFormat="1" ht="39.6" x14ac:dyDescent="0.25">
      <c r="A83" s="233">
        <v>4004</v>
      </c>
      <c r="B83" s="607" t="s">
        <v>326</v>
      </c>
      <c r="C83" s="606">
        <v>7</v>
      </c>
      <c r="D83" s="608" t="s">
        <v>218</v>
      </c>
      <c r="E83" s="609"/>
      <c r="F83" s="580">
        <f t="shared" si="3"/>
        <v>0</v>
      </c>
      <c r="G83" s="175"/>
    </row>
    <row r="84" spans="1:7" s="80" customFormat="1" ht="26.4" x14ac:dyDescent="0.25">
      <c r="A84" s="233">
        <v>4005</v>
      </c>
      <c r="B84" s="268" t="s">
        <v>327</v>
      </c>
      <c r="C84" s="606">
        <v>350</v>
      </c>
      <c r="D84" s="269" t="s">
        <v>169</v>
      </c>
      <c r="E84" s="580"/>
      <c r="F84" s="580">
        <f t="shared" si="3"/>
        <v>0</v>
      </c>
      <c r="G84" s="175"/>
    </row>
    <row r="85" spans="1:7" s="80" customFormat="1" x14ac:dyDescent="0.25">
      <c r="A85" s="233">
        <v>4006</v>
      </c>
      <c r="B85" s="268" t="s">
        <v>328</v>
      </c>
      <c r="C85" s="610">
        <v>20</v>
      </c>
      <c r="D85" s="268" t="s">
        <v>169</v>
      </c>
      <c r="E85" s="580"/>
      <c r="F85" s="580">
        <f t="shared" si="3"/>
        <v>0</v>
      </c>
    </row>
    <row r="86" spans="1:7" s="184" customFormat="1" x14ac:dyDescent="0.25">
      <c r="A86" s="233">
        <v>4007</v>
      </c>
      <c r="B86" s="268" t="s">
        <v>329</v>
      </c>
      <c r="C86" s="610">
        <v>1</v>
      </c>
      <c r="D86" s="268" t="s">
        <v>218</v>
      </c>
      <c r="E86" s="580"/>
      <c r="F86" s="580">
        <f t="shared" si="3"/>
        <v>0</v>
      </c>
    </row>
    <row r="87" spans="1:7" x14ac:dyDescent="0.25">
      <c r="A87" s="233"/>
      <c r="B87" s="268"/>
      <c r="C87" s="611"/>
      <c r="D87" s="268"/>
      <c r="E87" s="580"/>
      <c r="F87" s="580"/>
    </row>
    <row r="88" spans="1:7" x14ac:dyDescent="0.25">
      <c r="A88" s="232"/>
      <c r="B88" s="612" t="s">
        <v>288</v>
      </c>
      <c r="C88" s="587"/>
      <c r="D88" s="567"/>
      <c r="E88" s="584" t="s">
        <v>312</v>
      </c>
      <c r="F88" s="585">
        <f>SUM(F80:F87)</f>
        <v>0</v>
      </c>
    </row>
    <row r="89" spans="1:7" x14ac:dyDescent="0.25">
      <c r="A89" s="221"/>
      <c r="B89" s="185"/>
      <c r="C89" s="222"/>
      <c r="D89" s="184"/>
      <c r="E89" s="229"/>
      <c r="F89" s="195"/>
    </row>
    <row r="90" spans="1:7" x14ac:dyDescent="0.25">
      <c r="A90" s="196" t="s">
        <v>231</v>
      </c>
      <c r="B90" s="589" t="s">
        <v>289</v>
      </c>
      <c r="C90" s="590"/>
      <c r="D90" s="590"/>
      <c r="E90" s="591" t="s">
        <v>300</v>
      </c>
      <c r="F90" s="592"/>
    </row>
    <row r="91" spans="1:7" x14ac:dyDescent="0.25">
      <c r="A91" s="183"/>
      <c r="B91" s="601" t="s">
        <v>318</v>
      </c>
      <c r="C91" s="603"/>
      <c r="D91" s="613"/>
      <c r="E91" s="614"/>
      <c r="F91" s="614"/>
    </row>
    <row r="92" spans="1:7" x14ac:dyDescent="0.25">
      <c r="A92" s="183"/>
      <c r="B92" s="601" t="s">
        <v>330</v>
      </c>
      <c r="C92" s="603"/>
      <c r="D92" s="613"/>
      <c r="E92" s="614"/>
      <c r="F92" s="614"/>
    </row>
    <row r="93" spans="1:7" x14ac:dyDescent="0.25">
      <c r="A93" s="183"/>
      <c r="B93" s="597"/>
      <c r="C93" s="598"/>
      <c r="D93" s="599"/>
      <c r="E93" s="600"/>
      <c r="F93" s="600"/>
    </row>
    <row r="94" spans="1:7" ht="92.4" x14ac:dyDescent="0.25">
      <c r="A94" s="233">
        <v>5001</v>
      </c>
      <c r="B94" s="776" t="s">
        <v>695</v>
      </c>
      <c r="C94" s="606">
        <v>1</v>
      </c>
      <c r="D94" s="608" t="s">
        <v>21</v>
      </c>
      <c r="E94" s="609">
        <v>5000</v>
      </c>
      <c r="F94" s="609">
        <f>IF(AND(ISNUMBER(C94),ISNUMBER(E94)),C94*E94," ")</f>
        <v>5000</v>
      </c>
    </row>
    <row r="95" spans="1:7" x14ac:dyDescent="0.25">
      <c r="A95" s="233"/>
      <c r="B95" s="268"/>
      <c r="C95" s="611"/>
      <c r="D95" s="268"/>
      <c r="E95" s="580"/>
      <c r="F95" s="580"/>
    </row>
    <row r="96" spans="1:7" x14ac:dyDescent="0.25">
      <c r="A96" s="232"/>
      <c r="B96" s="612" t="s">
        <v>289</v>
      </c>
      <c r="C96" s="587"/>
      <c r="D96" s="567"/>
      <c r="E96" s="584" t="s">
        <v>312</v>
      </c>
      <c r="F96" s="585">
        <f>F94</f>
        <v>5000</v>
      </c>
    </row>
    <row r="97" spans="1:7" x14ac:dyDescent="0.25">
      <c r="A97" s="232"/>
      <c r="B97" s="234"/>
      <c r="C97" s="225"/>
      <c r="E97" s="229"/>
      <c r="F97" s="195"/>
    </row>
    <row r="98" spans="1:7" x14ac:dyDescent="0.25">
      <c r="A98" s="221"/>
      <c r="B98" s="185"/>
      <c r="C98" s="222"/>
      <c r="D98" s="184"/>
      <c r="E98" s="229"/>
      <c r="F98" s="195"/>
    </row>
    <row r="99" spans="1:7" ht="26.4" x14ac:dyDescent="0.25">
      <c r="A99" s="196" t="s">
        <v>186</v>
      </c>
      <c r="B99" s="615" t="s">
        <v>290</v>
      </c>
      <c r="C99" s="590"/>
      <c r="D99" s="590"/>
      <c r="E99" s="591" t="s">
        <v>300</v>
      </c>
      <c r="F99" s="592"/>
    </row>
    <row r="100" spans="1:7" x14ac:dyDescent="0.25">
      <c r="A100" s="183"/>
      <c r="B100" s="597" t="s">
        <v>313</v>
      </c>
      <c r="C100" s="598"/>
      <c r="D100" s="599"/>
      <c r="E100" s="600"/>
      <c r="F100" s="600"/>
    </row>
    <row r="101" spans="1:7" ht="13.8" x14ac:dyDescent="0.25">
      <c r="A101" s="218"/>
      <c r="B101" s="235"/>
      <c r="C101" s="219"/>
      <c r="D101" s="219"/>
      <c r="E101" s="212"/>
      <c r="F101" s="220"/>
    </row>
    <row r="102" spans="1:7" ht="26.4" x14ac:dyDescent="0.25">
      <c r="A102" s="221">
        <v>6001</v>
      </c>
      <c r="B102" s="269" t="s">
        <v>331</v>
      </c>
      <c r="C102" s="267">
        <v>2</v>
      </c>
      <c r="D102" s="268" t="s">
        <v>218</v>
      </c>
      <c r="E102" s="580"/>
      <c r="F102" s="580">
        <f>C102*E102</f>
        <v>0</v>
      </c>
    </row>
    <row r="103" spans="1:7" ht="39.6" x14ac:dyDescent="0.25">
      <c r="A103" s="221">
        <v>6002</v>
      </c>
      <c r="B103" s="269" t="s">
        <v>332</v>
      </c>
      <c r="C103" s="267">
        <v>2</v>
      </c>
      <c r="D103" s="268" t="s">
        <v>218</v>
      </c>
      <c r="E103" s="580"/>
      <c r="F103" s="580">
        <f t="shared" ref="F103:F104" si="4">C103*E103</f>
        <v>0</v>
      </c>
    </row>
    <row r="104" spans="1:7" ht="39.6" x14ac:dyDescent="0.25">
      <c r="A104" s="221">
        <v>6003</v>
      </c>
      <c r="B104" s="269" t="s">
        <v>333</v>
      </c>
      <c r="C104" s="267">
        <v>25</v>
      </c>
      <c r="D104" s="268" t="s">
        <v>169</v>
      </c>
      <c r="E104" s="580"/>
      <c r="F104" s="580">
        <f t="shared" si="4"/>
        <v>0</v>
      </c>
    </row>
    <row r="105" spans="1:7" x14ac:dyDescent="0.25">
      <c r="A105" s="232"/>
      <c r="B105" s="567"/>
      <c r="C105" s="587"/>
      <c r="D105" s="567"/>
      <c r="E105" s="577"/>
      <c r="F105" s="577"/>
    </row>
    <row r="106" spans="1:7" x14ac:dyDescent="0.25">
      <c r="A106" s="226"/>
      <c r="B106" s="588"/>
      <c r="C106" s="268"/>
      <c r="D106" s="583"/>
      <c r="E106" s="584" t="s">
        <v>312</v>
      </c>
      <c r="F106" s="585">
        <f>SUM(F102:F104)</f>
        <v>0</v>
      </c>
    </row>
    <row r="107" spans="1:7" x14ac:dyDescent="0.25">
      <c r="A107" s="224"/>
      <c r="B107" s="567"/>
      <c r="C107" s="587"/>
      <c r="D107" s="576"/>
      <c r="E107" s="577"/>
      <c r="F107" s="577"/>
    </row>
    <row r="108" spans="1:7" x14ac:dyDescent="0.25">
      <c r="A108" s="196" t="s">
        <v>188</v>
      </c>
      <c r="B108" s="589" t="s">
        <v>291</v>
      </c>
      <c r="C108" s="616"/>
      <c r="D108" s="617"/>
      <c r="E108" s="618" t="str">
        <f>IF(AND(ISNUMBER(#REF!),ISNUMBER(#REF!)),ROUND((#REF!*#REF!+#REF!*#REF!*#REF!)*(1+#REF!)*#REF!*#REF!*#REF!,2)," ")</f>
        <v xml:space="preserve"> </v>
      </c>
      <c r="F108" s="618" t="str">
        <f>IF(AND(ISNUMBER(C108),ISNUMBER(E108)),C108*E108," ")</f>
        <v xml:space="preserve"> </v>
      </c>
    </row>
    <row r="109" spans="1:7" x14ac:dyDescent="0.25">
      <c r="B109" s="602"/>
      <c r="C109" s="602"/>
      <c r="D109" s="619"/>
      <c r="E109" s="620" t="str">
        <f>IF(AND(ISNUMBER(#REF!),ISNUMBER(#REF!)),ROUND((#REF!*#REF!+#REF!*#REF!*#REF!)*(1+#REF!)*#REF!*#REF!*#REF!,2)," ")</f>
        <v xml:space="preserve"> </v>
      </c>
      <c r="F109" s="620" t="str">
        <f>IF(AND(ISNUMBER(C109),ISNUMBER(E109)),C109*E109," ")</f>
        <v xml:space="preserve"> </v>
      </c>
    </row>
    <row r="110" spans="1:7" ht="70.5" customHeight="1" x14ac:dyDescent="0.25">
      <c r="A110" s="221">
        <v>7001</v>
      </c>
      <c r="B110" s="586" t="s">
        <v>334</v>
      </c>
      <c r="C110" s="268">
        <v>1</v>
      </c>
      <c r="D110" s="269" t="s">
        <v>218</v>
      </c>
      <c r="E110" s="621"/>
      <c r="F110" s="580">
        <f>C110*E110</f>
        <v>0</v>
      </c>
    </row>
    <row r="111" spans="1:7" ht="46.5" customHeight="1" x14ac:dyDescent="0.25">
      <c r="A111" s="221">
        <v>7002</v>
      </c>
      <c r="B111" s="268" t="s">
        <v>335</v>
      </c>
      <c r="C111" s="268">
        <v>1</v>
      </c>
      <c r="D111" s="269" t="s">
        <v>218</v>
      </c>
      <c r="E111" s="621"/>
      <c r="F111" s="580">
        <f t="shared" ref="F111:F116" si="5">C111*E111</f>
        <v>0</v>
      </c>
    </row>
    <row r="112" spans="1:7" s="223" customFormat="1" ht="39.6" x14ac:dyDescent="0.25">
      <c r="A112" s="221">
        <v>7003</v>
      </c>
      <c r="B112" s="268" t="s">
        <v>336</v>
      </c>
      <c r="C112" s="622">
        <v>1</v>
      </c>
      <c r="D112" s="269" t="s">
        <v>218</v>
      </c>
      <c r="E112" s="621"/>
      <c r="F112" s="580">
        <f t="shared" si="5"/>
        <v>0</v>
      </c>
      <c r="G112" s="212"/>
    </row>
    <row r="113" spans="1:6" ht="26.4" x14ac:dyDescent="0.25">
      <c r="A113" s="221">
        <v>7004</v>
      </c>
      <c r="B113" s="268" t="s">
        <v>337</v>
      </c>
      <c r="C113" s="268">
        <v>1</v>
      </c>
      <c r="D113" s="269" t="s">
        <v>218</v>
      </c>
      <c r="E113" s="621"/>
      <c r="F113" s="580">
        <f t="shared" si="5"/>
        <v>0</v>
      </c>
    </row>
    <row r="114" spans="1:6" ht="26.4" x14ac:dyDescent="0.25">
      <c r="A114" s="221">
        <v>7005</v>
      </c>
      <c r="B114" s="268" t="s">
        <v>338</v>
      </c>
      <c r="C114" s="268">
        <v>1</v>
      </c>
      <c r="D114" s="269" t="s">
        <v>218</v>
      </c>
      <c r="E114" s="621"/>
      <c r="F114" s="580">
        <f t="shared" si="5"/>
        <v>0</v>
      </c>
    </row>
    <row r="115" spans="1:6" x14ac:dyDescent="0.25">
      <c r="A115" s="221">
        <v>7007</v>
      </c>
      <c r="B115" s="268" t="s">
        <v>339</v>
      </c>
      <c r="C115" s="268">
        <v>1</v>
      </c>
      <c r="D115" s="269" t="s">
        <v>218</v>
      </c>
      <c r="E115" s="621"/>
      <c r="F115" s="580">
        <f t="shared" si="5"/>
        <v>0</v>
      </c>
    </row>
    <row r="116" spans="1:6" x14ac:dyDescent="0.25">
      <c r="A116" s="221">
        <v>7008</v>
      </c>
      <c r="B116" s="268" t="s">
        <v>340</v>
      </c>
      <c r="C116" s="268">
        <v>1</v>
      </c>
      <c r="D116" s="269" t="s">
        <v>218</v>
      </c>
      <c r="E116" s="621"/>
      <c r="F116" s="580">
        <f t="shared" si="5"/>
        <v>0</v>
      </c>
    </row>
    <row r="117" spans="1:6" x14ac:dyDescent="0.25">
      <c r="B117" s="567"/>
      <c r="C117" s="567"/>
      <c r="D117" s="576"/>
      <c r="E117" s="623"/>
      <c r="F117" s="623"/>
    </row>
    <row r="118" spans="1:6" x14ac:dyDescent="0.25">
      <c r="A118" s="236"/>
      <c r="B118" s="588"/>
      <c r="C118" s="268"/>
      <c r="D118" s="583"/>
      <c r="E118" s="584" t="s">
        <v>312</v>
      </c>
      <c r="F118" s="585">
        <f>SUM(F110:F117)</f>
        <v>0</v>
      </c>
    </row>
    <row r="119" spans="1:6" ht="17.399999999999999" x14ac:dyDescent="0.3">
      <c r="A119" s="197"/>
      <c r="B119" s="198"/>
      <c r="C119" s="199"/>
      <c r="D119" s="200"/>
      <c r="E119" s="197"/>
      <c r="F119" s="201"/>
    </row>
    <row r="120" spans="1:6" x14ac:dyDescent="0.25">
      <c r="A120" s="5"/>
      <c r="B120" s="202"/>
      <c r="C120" s="203"/>
      <c r="D120" s="12"/>
      <c r="E120" s="5"/>
      <c r="F120" s="204"/>
    </row>
    <row r="121" spans="1:6" ht="13.8" x14ac:dyDescent="0.25">
      <c r="A121" s="205"/>
      <c r="B121" s="206"/>
      <c r="C121" s="207"/>
      <c r="D121" s="208"/>
      <c r="E121" s="205"/>
      <c r="F121" s="208"/>
    </row>
    <row r="122" spans="1:6" x14ac:dyDescent="0.25">
      <c r="A122" s="5"/>
      <c r="B122" s="202"/>
      <c r="C122" s="203"/>
      <c r="D122" s="204"/>
      <c r="E122" s="5"/>
      <c r="F122" s="204"/>
    </row>
    <row r="123" spans="1:6" ht="17.399999999999999" x14ac:dyDescent="0.3">
      <c r="A123" s="197"/>
      <c r="B123" s="198"/>
      <c r="C123" s="199"/>
      <c r="D123" s="209"/>
      <c r="E123" s="197"/>
      <c r="F123" s="201"/>
    </row>
    <row r="124" spans="1:6" x14ac:dyDescent="0.25">
      <c r="A124" s="192"/>
      <c r="B124" s="193"/>
      <c r="C124" s="193"/>
      <c r="D124" s="194"/>
      <c r="E124" s="195"/>
      <c r="F124" s="195"/>
    </row>
    <row r="125" spans="1:6" x14ac:dyDescent="0.25">
      <c r="A125" s="183"/>
      <c r="B125" s="184"/>
      <c r="C125" s="184"/>
      <c r="D125" s="185"/>
      <c r="E125" s="186"/>
      <c r="F125" s="186"/>
    </row>
    <row r="126" spans="1:6" ht="13.8" x14ac:dyDescent="0.25">
      <c r="A126" s="192"/>
      <c r="B126" s="210"/>
      <c r="C126" s="193"/>
      <c r="D126" s="194"/>
      <c r="E126" s="195"/>
      <c r="F126" s="195"/>
    </row>
    <row r="127" spans="1:6" x14ac:dyDescent="0.25">
      <c r="A127" s="237"/>
      <c r="B127" s="227"/>
      <c r="C127" s="227"/>
      <c r="D127" s="228"/>
      <c r="E127" s="238"/>
      <c r="F127" s="238"/>
    </row>
    <row r="128" spans="1:6" x14ac:dyDescent="0.25">
      <c r="A128" s="237"/>
      <c r="B128" s="227"/>
      <c r="C128" s="227"/>
      <c r="D128" s="228"/>
      <c r="E128" s="238"/>
      <c r="F128" s="238"/>
    </row>
  </sheetData>
  <mergeCells count="4">
    <mergeCell ref="B4:E4"/>
    <mergeCell ref="B16:E16"/>
    <mergeCell ref="A25:F25"/>
    <mergeCell ref="B23:D23"/>
  </mergeCells>
  <conditionalFormatting sqref="E102">
    <cfRule type="cellIs" dxfId="10" priority="11" stopIfTrue="1" operator="equal">
      <formula>F102</formula>
    </cfRule>
  </conditionalFormatting>
  <conditionalFormatting sqref="E61">
    <cfRule type="cellIs" dxfId="9" priority="10" stopIfTrue="1" operator="equal">
      <formula>F61</formula>
    </cfRule>
  </conditionalFormatting>
  <conditionalFormatting sqref="G83:G84 G75:G80">
    <cfRule type="cellIs" dxfId="8" priority="9" stopIfTrue="1" operator="equal">
      <formula>#REF!</formula>
    </cfRule>
  </conditionalFormatting>
  <conditionalFormatting sqref="E50">
    <cfRule type="cellIs" dxfId="7" priority="7" stopIfTrue="1" operator="equal">
      <formula>F50</formula>
    </cfRule>
  </conditionalFormatting>
  <conditionalFormatting sqref="G50">
    <cfRule type="cellIs" dxfId="6" priority="8" stopIfTrue="1" operator="equal">
      <formula>#REF!</formula>
    </cfRule>
  </conditionalFormatting>
  <conditionalFormatting sqref="E101 E99">
    <cfRule type="cellIs" dxfId="5" priority="6" stopIfTrue="1" operator="equal">
      <formula>F99</formula>
    </cfRule>
  </conditionalFormatting>
  <conditionalFormatting sqref="E105">
    <cfRule type="cellIs" dxfId="4" priority="5" stopIfTrue="1" operator="equal">
      <formula>F105</formula>
    </cfRule>
  </conditionalFormatting>
  <conditionalFormatting sqref="E103">
    <cfRule type="cellIs" dxfId="3" priority="3" stopIfTrue="1" operator="equal">
      <formula>F103</formula>
    </cfRule>
  </conditionalFormatting>
  <conditionalFormatting sqref="G81">
    <cfRule type="cellIs" dxfId="2" priority="4" stopIfTrue="1" operator="equal">
      <formula>#REF!</formula>
    </cfRule>
  </conditionalFormatting>
  <conditionalFormatting sqref="E104">
    <cfRule type="cellIs" dxfId="1" priority="2" stopIfTrue="1" operator="equal">
      <formula>F104</formula>
    </cfRule>
  </conditionalFormatting>
  <conditionalFormatting sqref="G82">
    <cfRule type="cellIs" dxfId="0" priority="1" stopIfTrue="1" operator="equal">
      <formula>#REF!</formula>
    </cfRule>
  </conditionalFormatting>
  <pageMargins left="0.7" right="0.7" top="0.75" bottom="0.75" header="0.3" footer="0.3"/>
  <pageSetup paperSize="9" scale="92" orientation="portrait" r:id="rId1"/>
  <rowBreaks count="3" manualBreakCount="3">
    <brk id="32" max="16383" man="1"/>
    <brk id="64" max="16383" man="1"/>
    <brk id="8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6"/>
  <sheetViews>
    <sheetView workbookViewId="0">
      <selection activeCell="D15" sqref="D15"/>
    </sheetView>
  </sheetViews>
  <sheetFormatPr defaultRowHeight="14.4" x14ac:dyDescent="0.3"/>
  <cols>
    <col min="3" max="3" width="18.33203125" customWidth="1"/>
    <col min="4" max="4" width="22" customWidth="1"/>
    <col min="6" max="6" width="11.5546875" bestFit="1" customWidth="1"/>
  </cols>
  <sheetData>
    <row r="1" spans="1:7" ht="15" thickBot="1" x14ac:dyDescent="0.35"/>
    <row r="2" spans="1:7" ht="16.5" customHeight="1" x14ac:dyDescent="0.3">
      <c r="A2" s="877" t="s">
        <v>502</v>
      </c>
      <c r="B2" s="878"/>
      <c r="C2" s="878"/>
      <c r="D2" s="879"/>
      <c r="E2" s="431"/>
      <c r="F2" s="431"/>
      <c r="G2" s="431"/>
    </row>
    <row r="3" spans="1:7" ht="15.75" customHeight="1" thickBot="1" x14ac:dyDescent="0.35">
      <c r="A3" s="880"/>
      <c r="B3" s="881"/>
      <c r="C3" s="881"/>
      <c r="D3" s="882"/>
      <c r="E3" s="431"/>
      <c r="F3" s="431"/>
      <c r="G3" s="431"/>
    </row>
    <row r="5" spans="1:7" x14ac:dyDescent="0.3">
      <c r="A5" s="5"/>
      <c r="B5" s="5"/>
      <c r="C5" s="5"/>
      <c r="D5" s="5"/>
    </row>
    <row r="6" spans="1:7" ht="15" thickBot="1" x14ac:dyDescent="0.35">
      <c r="A6" s="548" t="s">
        <v>584</v>
      </c>
      <c r="B6" s="549"/>
      <c r="C6" s="550"/>
      <c r="D6" s="551"/>
    </row>
    <row r="7" spans="1:7" x14ac:dyDescent="0.3">
      <c r="A7" s="552" t="s">
        <v>1</v>
      </c>
      <c r="B7" s="553" t="s">
        <v>2</v>
      </c>
      <c r="C7" s="554"/>
      <c r="D7" s="555">
        <f>'2.1.predračun cesta 2.faza'!D15</f>
        <v>6000</v>
      </c>
    </row>
    <row r="8" spans="1:7" ht="15" thickBot="1" x14ac:dyDescent="0.35">
      <c r="A8" s="525" t="s">
        <v>3</v>
      </c>
      <c r="B8" s="499" t="s">
        <v>501</v>
      </c>
      <c r="C8" s="500"/>
      <c r="D8" s="526">
        <f>'2.2.kamnita zložba 4'!F12</f>
        <v>1200</v>
      </c>
    </row>
    <row r="9" spans="1:7" x14ac:dyDescent="0.3">
      <c r="A9" s="322"/>
      <c r="B9" s="323"/>
      <c r="C9" s="324"/>
      <c r="D9" s="325"/>
    </row>
    <row r="10" spans="1:7" x14ac:dyDescent="0.3">
      <c r="A10" s="873" t="s">
        <v>583</v>
      </c>
      <c r="B10" s="873"/>
      <c r="C10" s="873"/>
      <c r="D10" s="873"/>
    </row>
    <row r="11" spans="1:7" ht="15.6" x14ac:dyDescent="0.3">
      <c r="A11" s="527" t="s">
        <v>4</v>
      </c>
      <c r="B11" s="291"/>
      <c r="C11" s="290"/>
      <c r="D11" s="299">
        <f>D7+D8</f>
        <v>7200</v>
      </c>
    </row>
    <row r="12" spans="1:7" ht="15.6" x14ac:dyDescent="0.3">
      <c r="A12" s="528"/>
      <c r="B12" s="291"/>
      <c r="C12" s="290"/>
      <c r="D12" s="299"/>
    </row>
    <row r="13" spans="1:7" ht="15.6" x14ac:dyDescent="0.3">
      <c r="A13" s="328" t="s">
        <v>5</v>
      </c>
      <c r="B13" s="302"/>
      <c r="C13" s="302"/>
      <c r="D13" s="299">
        <f>D11*0.22</f>
        <v>1584</v>
      </c>
      <c r="F13" s="423"/>
    </row>
    <row r="14" spans="1:7" ht="15" thickBot="1" x14ac:dyDescent="0.35">
      <c r="A14" s="874" t="s">
        <v>583</v>
      </c>
      <c r="B14" s="875"/>
      <c r="C14" s="875"/>
      <c r="D14" s="876"/>
    </row>
    <row r="15" spans="1:7" ht="16.8" thickTop="1" thickBot="1" x14ac:dyDescent="0.35">
      <c r="A15" s="537" t="s">
        <v>6</v>
      </c>
      <c r="B15" s="369"/>
      <c r="C15" s="369"/>
      <c r="D15" s="538">
        <f>D11*1.22</f>
        <v>8784</v>
      </c>
    </row>
    <row r="16" spans="1:7" ht="11.25" customHeight="1" thickTop="1" x14ac:dyDescent="0.3"/>
  </sheetData>
  <mergeCells count="3">
    <mergeCell ref="A10:D10"/>
    <mergeCell ref="A14:D14"/>
    <mergeCell ref="A2:D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41"/>
  <sheetViews>
    <sheetView tabSelected="1" topLeftCell="A132" zoomScale="90" zoomScaleNormal="90" workbookViewId="0">
      <selection activeCell="H137" sqref="H137"/>
    </sheetView>
  </sheetViews>
  <sheetFormatPr defaultRowHeight="14.4" x14ac:dyDescent="0.3"/>
  <cols>
    <col min="3" max="3" width="23.6640625" customWidth="1"/>
    <col min="4" max="4" width="18.5546875" customWidth="1"/>
    <col min="6" max="6" width="11.5546875" bestFit="1" customWidth="1"/>
    <col min="7" max="7" width="16.109375" customWidth="1"/>
    <col min="8" max="8" width="19" customWidth="1"/>
  </cols>
  <sheetData>
    <row r="1" spans="1:7" ht="15" thickBot="1" x14ac:dyDescent="0.35"/>
    <row r="2" spans="1:7" ht="15" customHeight="1" x14ac:dyDescent="0.3">
      <c r="A2" s="877" t="s">
        <v>502</v>
      </c>
      <c r="B2" s="878"/>
      <c r="C2" s="878"/>
      <c r="D2" s="879"/>
      <c r="E2" s="431"/>
      <c r="F2" s="431"/>
      <c r="G2" s="431"/>
    </row>
    <row r="3" spans="1:7" ht="27" customHeight="1" thickBot="1" x14ac:dyDescent="0.35">
      <c r="A3" s="880"/>
      <c r="B3" s="881"/>
      <c r="C3" s="881"/>
      <c r="D3" s="882"/>
      <c r="E3" s="431"/>
      <c r="F3" s="431"/>
      <c r="G3" s="431"/>
    </row>
    <row r="5" spans="1:7" x14ac:dyDescent="0.3">
      <c r="A5" s="5"/>
      <c r="B5" s="5"/>
      <c r="C5" s="5"/>
      <c r="D5" s="5"/>
    </row>
    <row r="6" spans="1:7" x14ac:dyDescent="0.3">
      <c r="A6" s="5"/>
      <c r="B6" s="5"/>
      <c r="C6" s="5"/>
      <c r="D6" s="5"/>
    </row>
    <row r="7" spans="1:7" ht="15" thickBot="1" x14ac:dyDescent="0.35">
      <c r="A7" s="519" t="s">
        <v>582</v>
      </c>
      <c r="B7" s="520"/>
      <c r="C7" s="521"/>
      <c r="D7" s="522"/>
    </row>
    <row r="8" spans="1:7" x14ac:dyDescent="0.3">
      <c r="A8" s="523" t="s">
        <v>1</v>
      </c>
      <c r="B8" s="497" t="s">
        <v>180</v>
      </c>
      <c r="C8" s="498"/>
      <c r="D8" s="524">
        <f>H25</f>
        <v>0</v>
      </c>
    </row>
    <row r="9" spans="1:7" x14ac:dyDescent="0.3">
      <c r="A9" s="546" t="s">
        <v>3</v>
      </c>
      <c r="B9" s="323" t="s">
        <v>181</v>
      </c>
      <c r="C9" s="324"/>
      <c r="D9" s="547">
        <f>H48</f>
        <v>0</v>
      </c>
    </row>
    <row r="10" spans="1:7" x14ac:dyDescent="0.3">
      <c r="A10" s="627" t="s">
        <v>182</v>
      </c>
      <c r="B10" s="501" t="s">
        <v>183</v>
      </c>
      <c r="C10" s="502"/>
      <c r="D10" s="628">
        <f>H75</f>
        <v>0</v>
      </c>
    </row>
    <row r="11" spans="1:7" x14ac:dyDescent="0.3">
      <c r="A11" s="627" t="s">
        <v>184</v>
      </c>
      <c r="B11" s="501" t="s">
        <v>185</v>
      </c>
      <c r="C11" s="502"/>
      <c r="D11" s="628">
        <f>H92</f>
        <v>0</v>
      </c>
    </row>
    <row r="12" spans="1:7" x14ac:dyDescent="0.3">
      <c r="A12" s="627" t="s">
        <v>186</v>
      </c>
      <c r="B12" s="501" t="s">
        <v>187</v>
      </c>
      <c r="C12" s="502"/>
      <c r="D12" s="628">
        <f>H118</f>
        <v>0</v>
      </c>
    </row>
    <row r="13" spans="1:7" ht="15" thickBot="1" x14ac:dyDescent="0.35">
      <c r="A13" s="629" t="s">
        <v>188</v>
      </c>
      <c r="B13" s="503" t="s">
        <v>189</v>
      </c>
      <c r="C13" s="504"/>
      <c r="D13" s="630">
        <f>H135</f>
        <v>6000</v>
      </c>
    </row>
    <row r="14" spans="1:7" x14ac:dyDescent="0.3">
      <c r="A14" s="883" t="s">
        <v>622</v>
      </c>
      <c r="B14" s="883"/>
      <c r="C14" s="883"/>
      <c r="D14" s="883"/>
    </row>
    <row r="15" spans="1:7" ht="15.6" x14ac:dyDescent="0.3">
      <c r="A15" s="300" t="s">
        <v>4</v>
      </c>
      <c r="B15" s="291"/>
      <c r="C15" s="290"/>
      <c r="D15" s="631">
        <f>SUM(D8:D13)</f>
        <v>6000</v>
      </c>
    </row>
    <row r="16" spans="1:7" ht="15.6" x14ac:dyDescent="0.3">
      <c r="A16" s="300"/>
      <c r="B16" s="291"/>
      <c r="C16" s="290"/>
      <c r="D16" s="299"/>
    </row>
    <row r="17" spans="1:8" ht="15.6" x14ac:dyDescent="0.3">
      <c r="A17" s="632" t="s">
        <v>5</v>
      </c>
      <c r="B17" s="633"/>
      <c r="C17" s="633"/>
      <c r="D17" s="631">
        <f>D15*0.22</f>
        <v>1320</v>
      </c>
      <c r="F17" s="423"/>
    </row>
    <row r="18" spans="1:8" ht="15" thickBot="1" x14ac:dyDescent="0.35">
      <c r="A18" s="884" t="s">
        <v>623</v>
      </c>
      <c r="B18" s="885"/>
      <c r="C18" s="885"/>
      <c r="D18" s="885"/>
    </row>
    <row r="19" spans="1:8" ht="16.8" thickTop="1" thickBot="1" x14ac:dyDescent="0.35">
      <c r="A19" s="537" t="s">
        <v>6</v>
      </c>
      <c r="B19" s="369"/>
      <c r="C19" s="369"/>
      <c r="D19" s="538">
        <f>D15*1.22</f>
        <v>7320</v>
      </c>
    </row>
    <row r="20" spans="1:8" ht="16.2" thickTop="1" x14ac:dyDescent="0.3">
      <c r="A20" s="319"/>
      <c r="B20" s="302"/>
      <c r="C20" s="302"/>
      <c r="D20" s="299"/>
    </row>
    <row r="22" spans="1:8" x14ac:dyDescent="0.3">
      <c r="A22" s="78" t="s">
        <v>503</v>
      </c>
      <c r="B22" s="505"/>
      <c r="C22" s="506"/>
      <c r="D22" s="506"/>
      <c r="E22" s="505"/>
      <c r="F22" s="507"/>
      <c r="G22" s="508"/>
      <c r="H22" s="509"/>
    </row>
    <row r="23" spans="1:8" ht="15" thickBot="1" x14ac:dyDescent="0.35">
      <c r="A23" s="34"/>
      <c r="B23" s="65"/>
      <c r="C23" s="66"/>
      <c r="D23" s="66"/>
      <c r="E23" s="65"/>
      <c r="F23" s="67"/>
      <c r="G23" s="68"/>
      <c r="H23" s="69"/>
    </row>
    <row r="24" spans="1:8" ht="27.6" thickBot="1" x14ac:dyDescent="0.35">
      <c r="A24" s="659" t="s">
        <v>8</v>
      </c>
      <c r="B24" s="660" t="s">
        <v>9</v>
      </c>
      <c r="C24" s="661" t="s">
        <v>10</v>
      </c>
      <c r="D24" s="661" t="s">
        <v>11</v>
      </c>
      <c r="E24" s="660" t="s">
        <v>12</v>
      </c>
      <c r="F24" s="662"/>
      <c r="G24" s="654" t="s">
        <v>631</v>
      </c>
      <c r="H24" s="655" t="s">
        <v>632</v>
      </c>
    </row>
    <row r="25" spans="1:8" x14ac:dyDescent="0.3">
      <c r="A25" s="28" t="s">
        <v>14</v>
      </c>
      <c r="B25" s="29"/>
      <c r="C25" s="30"/>
      <c r="D25" s="30"/>
      <c r="E25" s="29"/>
      <c r="F25" s="31"/>
      <c r="G25" s="32"/>
      <c r="H25" s="32">
        <f>SUM(H26,H31,H44)</f>
        <v>0</v>
      </c>
    </row>
    <row r="26" spans="1:8" x14ac:dyDescent="0.3">
      <c r="A26" s="35" t="s">
        <v>15</v>
      </c>
      <c r="B26" s="36"/>
      <c r="C26" s="37"/>
      <c r="D26" s="37"/>
      <c r="E26" s="36"/>
      <c r="F26" s="38"/>
      <c r="G26" s="39"/>
      <c r="H26" s="39">
        <f>SUM(H27:H30)</f>
        <v>0</v>
      </c>
    </row>
    <row r="27" spans="1:8" ht="39.6" x14ac:dyDescent="0.3">
      <c r="A27" s="70" t="s">
        <v>16</v>
      </c>
      <c r="B27" s="71" t="s">
        <v>345</v>
      </c>
      <c r="C27" s="72" t="s">
        <v>17</v>
      </c>
      <c r="D27" s="72"/>
      <c r="E27" s="71" t="s">
        <v>18</v>
      </c>
      <c r="F27" s="73">
        <v>0.87</v>
      </c>
      <c r="G27" s="74"/>
      <c r="H27" s="74">
        <f>F27*G27</f>
        <v>0</v>
      </c>
    </row>
    <row r="28" spans="1:8" ht="52.8" x14ac:dyDescent="0.3">
      <c r="A28" s="70" t="s">
        <v>19</v>
      </c>
      <c r="B28" s="71" t="s">
        <v>346</v>
      </c>
      <c r="C28" s="72" t="s">
        <v>20</v>
      </c>
      <c r="D28" s="72"/>
      <c r="E28" s="71" t="s">
        <v>21</v>
      </c>
      <c r="F28" s="73">
        <v>54</v>
      </c>
      <c r="G28" s="76"/>
      <c r="H28" s="74">
        <f>F28*G28</f>
        <v>0</v>
      </c>
    </row>
    <row r="29" spans="1:8" ht="52.8" x14ac:dyDescent="0.3">
      <c r="A29" s="70" t="s">
        <v>22</v>
      </c>
      <c r="B29" s="71" t="s">
        <v>347</v>
      </c>
      <c r="C29" s="72" t="s">
        <v>23</v>
      </c>
      <c r="D29" s="72"/>
      <c r="E29" s="71" t="s">
        <v>18</v>
      </c>
      <c r="F29" s="73">
        <v>0.87</v>
      </c>
      <c r="G29" s="74"/>
      <c r="H29" s="74">
        <f>F29*G29</f>
        <v>0</v>
      </c>
    </row>
    <row r="30" spans="1:8" ht="39.6" x14ac:dyDescent="0.3">
      <c r="A30" s="70" t="s">
        <v>24</v>
      </c>
      <c r="B30" s="71" t="s">
        <v>348</v>
      </c>
      <c r="C30" s="72" t="s">
        <v>25</v>
      </c>
      <c r="D30" s="72"/>
      <c r="E30" s="71" t="s">
        <v>18</v>
      </c>
      <c r="F30" s="73">
        <v>0.87</v>
      </c>
      <c r="G30" s="74"/>
      <c r="H30" s="74">
        <f>F30*G30</f>
        <v>0</v>
      </c>
    </row>
    <row r="31" spans="1:8" x14ac:dyDescent="0.3">
      <c r="A31" s="35" t="s">
        <v>26</v>
      </c>
      <c r="B31" s="36"/>
      <c r="C31" s="37"/>
      <c r="D31" s="37"/>
      <c r="E31" s="36"/>
      <c r="F31" s="38"/>
      <c r="G31" s="39"/>
      <c r="H31" s="39">
        <f>SUM(H32:H43)</f>
        <v>0</v>
      </c>
    </row>
    <row r="32" spans="1:8" ht="52.8" x14ac:dyDescent="0.3">
      <c r="A32" s="48" t="s">
        <v>16</v>
      </c>
      <c r="B32" s="49" t="s">
        <v>349</v>
      </c>
      <c r="C32" s="50" t="s">
        <v>27</v>
      </c>
      <c r="D32" s="50"/>
      <c r="E32" s="49" t="s">
        <v>28</v>
      </c>
      <c r="F32" s="51">
        <f>5177+53</f>
        <v>5230</v>
      </c>
      <c r="G32" s="52"/>
      <c r="H32" s="74">
        <f t="shared" ref="H32:H42" si="0">F32*G32</f>
        <v>0</v>
      </c>
    </row>
    <row r="33" spans="1:8" ht="52.8" x14ac:dyDescent="0.3">
      <c r="A33" s="48" t="s">
        <v>19</v>
      </c>
      <c r="B33" s="49" t="s">
        <v>350</v>
      </c>
      <c r="C33" s="50" t="s">
        <v>29</v>
      </c>
      <c r="D33" s="72"/>
      <c r="E33" s="49" t="s">
        <v>21</v>
      </c>
      <c r="F33" s="73">
        <f>10+2</f>
        <v>12</v>
      </c>
      <c r="G33" s="76"/>
      <c r="H33" s="74">
        <f t="shared" si="0"/>
        <v>0</v>
      </c>
    </row>
    <row r="34" spans="1:8" ht="52.8" x14ac:dyDescent="0.3">
      <c r="A34" s="48" t="s">
        <v>22</v>
      </c>
      <c r="B34" s="49" t="s">
        <v>351</v>
      </c>
      <c r="C34" s="50" t="s">
        <v>30</v>
      </c>
      <c r="D34" s="72" t="s">
        <v>31</v>
      </c>
      <c r="E34" s="49" t="s">
        <v>21</v>
      </c>
      <c r="F34" s="73">
        <v>12</v>
      </c>
      <c r="G34" s="76"/>
      <c r="H34" s="74">
        <f t="shared" si="0"/>
        <v>0</v>
      </c>
    </row>
    <row r="35" spans="1:8" ht="26.4" x14ac:dyDescent="0.3">
      <c r="A35" s="48" t="s">
        <v>24</v>
      </c>
      <c r="B35" s="49" t="s">
        <v>352</v>
      </c>
      <c r="C35" s="50" t="s">
        <v>32</v>
      </c>
      <c r="D35" s="72"/>
      <c r="E35" s="49" t="s">
        <v>33</v>
      </c>
      <c r="F35" s="73">
        <v>30</v>
      </c>
      <c r="G35" s="76"/>
      <c r="H35" s="74">
        <f t="shared" si="0"/>
        <v>0</v>
      </c>
    </row>
    <row r="36" spans="1:8" ht="26.4" x14ac:dyDescent="0.3">
      <c r="A36" s="48" t="s">
        <v>34</v>
      </c>
      <c r="B36" s="49" t="s">
        <v>353</v>
      </c>
      <c r="C36" s="50" t="s">
        <v>35</v>
      </c>
      <c r="D36" s="72"/>
      <c r="E36" s="49" t="s">
        <v>21</v>
      </c>
      <c r="F36" s="73">
        <v>3</v>
      </c>
      <c r="G36" s="76"/>
      <c r="H36" s="74">
        <f t="shared" si="0"/>
        <v>0</v>
      </c>
    </row>
    <row r="37" spans="1:8" ht="39.6" x14ac:dyDescent="0.3">
      <c r="A37" s="48" t="s">
        <v>36</v>
      </c>
      <c r="B37" s="49" t="s">
        <v>354</v>
      </c>
      <c r="C37" s="50" t="s">
        <v>504</v>
      </c>
      <c r="D37" s="72" t="s">
        <v>37</v>
      </c>
      <c r="E37" s="49" t="s">
        <v>21</v>
      </c>
      <c r="F37" s="73">
        <v>2</v>
      </c>
      <c r="G37" s="76"/>
      <c r="H37" s="74">
        <f t="shared" si="0"/>
        <v>0</v>
      </c>
    </row>
    <row r="38" spans="1:8" ht="26.4" x14ac:dyDescent="0.3">
      <c r="A38" s="48" t="s">
        <v>38</v>
      </c>
      <c r="B38" s="49" t="s">
        <v>355</v>
      </c>
      <c r="C38" s="50" t="s">
        <v>39</v>
      </c>
      <c r="D38" s="72"/>
      <c r="E38" s="49" t="s">
        <v>21</v>
      </c>
      <c r="F38" s="73">
        <v>38</v>
      </c>
      <c r="G38" s="76"/>
      <c r="H38" s="74">
        <f>F38*G38</f>
        <v>0</v>
      </c>
    </row>
    <row r="39" spans="1:8" ht="39.6" x14ac:dyDescent="0.3">
      <c r="A39" s="48" t="s">
        <v>40</v>
      </c>
      <c r="B39" s="49" t="s">
        <v>356</v>
      </c>
      <c r="C39" s="50" t="s">
        <v>41</v>
      </c>
      <c r="D39" s="72" t="s">
        <v>505</v>
      </c>
      <c r="E39" s="49" t="s">
        <v>28</v>
      </c>
      <c r="F39" s="73">
        <v>2988</v>
      </c>
      <c r="G39" s="76"/>
      <c r="H39" s="74">
        <f t="shared" si="0"/>
        <v>0</v>
      </c>
    </row>
    <row r="40" spans="1:8" ht="39.6" x14ac:dyDescent="0.3">
      <c r="A40" s="48" t="s">
        <v>42</v>
      </c>
      <c r="B40" s="49" t="s">
        <v>356</v>
      </c>
      <c r="C40" s="50" t="s">
        <v>41</v>
      </c>
      <c r="D40" s="72" t="s">
        <v>506</v>
      </c>
      <c r="E40" s="49" t="s">
        <v>28</v>
      </c>
      <c r="F40" s="73">
        <v>299</v>
      </c>
      <c r="G40" s="76"/>
      <c r="H40" s="74">
        <f t="shared" si="0"/>
        <v>0</v>
      </c>
    </row>
    <row r="41" spans="1:8" ht="39.6" x14ac:dyDescent="0.3">
      <c r="A41" s="48" t="s">
        <v>45</v>
      </c>
      <c r="B41" s="49" t="s">
        <v>507</v>
      </c>
      <c r="C41" s="50" t="s">
        <v>508</v>
      </c>
      <c r="D41" s="72" t="s">
        <v>505</v>
      </c>
      <c r="E41" s="49" t="s">
        <v>28</v>
      </c>
      <c r="F41" s="73">
        <v>632</v>
      </c>
      <c r="G41" s="76"/>
      <c r="H41" s="74">
        <f t="shared" si="0"/>
        <v>0</v>
      </c>
    </row>
    <row r="42" spans="1:8" ht="39.6" x14ac:dyDescent="0.3">
      <c r="A42" s="48" t="s">
        <v>47</v>
      </c>
      <c r="B42" s="49" t="s">
        <v>507</v>
      </c>
      <c r="C42" s="50" t="s">
        <v>508</v>
      </c>
      <c r="D42" s="72" t="s">
        <v>506</v>
      </c>
      <c r="E42" s="49" t="s">
        <v>28</v>
      </c>
      <c r="F42" s="73">
        <v>348</v>
      </c>
      <c r="G42" s="76"/>
      <c r="H42" s="74">
        <f t="shared" si="0"/>
        <v>0</v>
      </c>
    </row>
    <row r="43" spans="1:8" ht="39.6" x14ac:dyDescent="0.3">
      <c r="A43" s="48" t="s">
        <v>509</v>
      </c>
      <c r="B43" s="49" t="s">
        <v>510</v>
      </c>
      <c r="C43" s="50" t="s">
        <v>511</v>
      </c>
      <c r="D43" s="72" t="s">
        <v>512</v>
      </c>
      <c r="E43" s="49" t="s">
        <v>44</v>
      </c>
      <c r="F43" s="73">
        <v>286</v>
      </c>
      <c r="G43" s="76"/>
      <c r="H43" s="74">
        <f>F43*G43</f>
        <v>0</v>
      </c>
    </row>
    <row r="44" spans="1:8" x14ac:dyDescent="0.3">
      <c r="A44" s="35" t="s">
        <v>50</v>
      </c>
      <c r="B44" s="36"/>
      <c r="C44" s="37"/>
      <c r="D44" s="37"/>
      <c r="E44" s="36"/>
      <c r="F44" s="38"/>
      <c r="G44" s="55"/>
      <c r="H44" s="39">
        <f>SUM(H45:H46)</f>
        <v>0</v>
      </c>
    </row>
    <row r="45" spans="1:8" ht="52.8" x14ac:dyDescent="0.3">
      <c r="A45" s="70" t="s">
        <v>16</v>
      </c>
      <c r="B45" s="49" t="s">
        <v>359</v>
      </c>
      <c r="C45" s="72" t="s">
        <v>51</v>
      </c>
      <c r="D45" s="72" t="s">
        <v>360</v>
      </c>
      <c r="E45" s="71" t="s">
        <v>218</v>
      </c>
      <c r="F45" s="73">
        <v>1</v>
      </c>
      <c r="G45" s="76"/>
      <c r="H45" s="74">
        <f>F45*G45</f>
        <v>0</v>
      </c>
    </row>
    <row r="46" spans="1:8" ht="39.6" x14ac:dyDescent="0.3">
      <c r="A46" s="70" t="s">
        <v>19</v>
      </c>
      <c r="B46" s="49" t="s">
        <v>513</v>
      </c>
      <c r="C46" s="72" t="s">
        <v>514</v>
      </c>
      <c r="D46" s="72"/>
      <c r="E46" s="71" t="s">
        <v>176</v>
      </c>
      <c r="F46" s="73">
        <v>400</v>
      </c>
      <c r="G46" s="76"/>
      <c r="H46" s="74">
        <f>F46*G46</f>
        <v>0</v>
      </c>
    </row>
    <row r="47" spans="1:8" x14ac:dyDescent="0.3">
      <c r="A47" s="70"/>
      <c r="B47" s="49"/>
      <c r="C47" s="72"/>
      <c r="D47" s="72"/>
      <c r="E47" s="71"/>
      <c r="F47" s="73"/>
      <c r="G47" s="76"/>
      <c r="H47" s="74"/>
    </row>
    <row r="48" spans="1:8" x14ac:dyDescent="0.3">
      <c r="A48" s="35" t="s">
        <v>52</v>
      </c>
      <c r="B48" s="36"/>
      <c r="C48" s="37"/>
      <c r="D48" s="37"/>
      <c r="E48" s="36"/>
      <c r="F48" s="38"/>
      <c r="G48" s="55"/>
      <c r="H48" s="39">
        <f>SUM(H49,H55,H65)+H70+H58+H60</f>
        <v>0</v>
      </c>
    </row>
    <row r="49" spans="1:8" x14ac:dyDescent="0.3">
      <c r="A49" s="35" t="s">
        <v>53</v>
      </c>
      <c r="B49" s="36"/>
      <c r="C49" s="37"/>
      <c r="D49" s="37"/>
      <c r="E49" s="36"/>
      <c r="F49" s="38"/>
      <c r="G49" s="55"/>
      <c r="H49" s="39">
        <f>SUM(H50:H54)</f>
        <v>0</v>
      </c>
    </row>
    <row r="50" spans="1:8" ht="57" customHeight="1" x14ac:dyDescent="0.3">
      <c r="A50" s="48" t="s">
        <v>16</v>
      </c>
      <c r="B50" s="49" t="s">
        <v>361</v>
      </c>
      <c r="C50" s="50" t="s">
        <v>515</v>
      </c>
      <c r="D50" s="50" t="s">
        <v>54</v>
      </c>
      <c r="E50" s="49" t="s">
        <v>55</v>
      </c>
      <c r="F50" s="51">
        <f>1553+32</f>
        <v>1585</v>
      </c>
      <c r="G50" s="52"/>
      <c r="H50" s="52">
        <f>F50*G50</f>
        <v>0</v>
      </c>
    </row>
    <row r="51" spans="1:8" ht="52.8" x14ac:dyDescent="0.3">
      <c r="A51" s="48" t="s">
        <v>19</v>
      </c>
      <c r="B51" s="49" t="s">
        <v>362</v>
      </c>
      <c r="C51" s="50" t="s">
        <v>56</v>
      </c>
      <c r="D51" s="50" t="s">
        <v>516</v>
      </c>
      <c r="E51" s="49" t="s">
        <v>55</v>
      </c>
      <c r="F51" s="51">
        <f>7394+116</f>
        <v>7510</v>
      </c>
      <c r="G51" s="58"/>
      <c r="H51" s="52">
        <f>F51*G51</f>
        <v>0</v>
      </c>
    </row>
    <row r="52" spans="1:8" ht="52.8" x14ac:dyDescent="0.3">
      <c r="A52" s="48" t="s">
        <v>22</v>
      </c>
      <c r="B52" s="49" t="s">
        <v>363</v>
      </c>
      <c r="C52" s="50" t="s">
        <v>59</v>
      </c>
      <c r="D52" s="50" t="s">
        <v>517</v>
      </c>
      <c r="E52" s="49" t="s">
        <v>55</v>
      </c>
      <c r="F52" s="51">
        <v>822</v>
      </c>
      <c r="G52" s="58"/>
      <c r="H52" s="52">
        <f>F52*G52</f>
        <v>0</v>
      </c>
    </row>
    <row r="53" spans="1:8" ht="92.4" x14ac:dyDescent="0.3">
      <c r="A53" s="48" t="s">
        <v>24</v>
      </c>
      <c r="B53" s="49" t="s">
        <v>364</v>
      </c>
      <c r="C53" s="50" t="s">
        <v>61</v>
      </c>
      <c r="D53" s="50" t="s">
        <v>62</v>
      </c>
      <c r="E53" s="49" t="s">
        <v>55</v>
      </c>
      <c r="F53" s="51">
        <f>581+3</f>
        <v>584</v>
      </c>
      <c r="G53" s="58"/>
      <c r="H53" s="52">
        <f>F53*G53</f>
        <v>0</v>
      </c>
    </row>
    <row r="54" spans="1:8" ht="66" x14ac:dyDescent="0.3">
      <c r="A54" s="48" t="s">
        <v>34</v>
      </c>
      <c r="B54" s="49" t="s">
        <v>365</v>
      </c>
      <c r="C54" s="50" t="s">
        <v>63</v>
      </c>
      <c r="D54" s="50" t="s">
        <v>64</v>
      </c>
      <c r="E54" s="49" t="s">
        <v>55</v>
      </c>
      <c r="F54" s="51">
        <v>146</v>
      </c>
      <c r="G54" s="58"/>
      <c r="H54" s="52">
        <f>F54*G54</f>
        <v>0</v>
      </c>
    </row>
    <row r="55" spans="1:8" x14ac:dyDescent="0.3">
      <c r="A55" s="35" t="s">
        <v>65</v>
      </c>
      <c r="B55" s="36"/>
      <c r="C55" s="37"/>
      <c r="D55" s="37"/>
      <c r="E55" s="36"/>
      <c r="F55" s="38"/>
      <c r="G55" s="39"/>
      <c r="H55" s="39">
        <f>SUM(H56:H57)</f>
        <v>0</v>
      </c>
    </row>
    <row r="56" spans="1:8" ht="39.6" x14ac:dyDescent="0.3">
      <c r="A56" s="70" t="s">
        <v>16</v>
      </c>
      <c r="B56" s="49" t="s">
        <v>366</v>
      </c>
      <c r="C56" s="72" t="s">
        <v>66</v>
      </c>
      <c r="D56" s="72" t="s">
        <v>67</v>
      </c>
      <c r="E56" s="49" t="s">
        <v>28</v>
      </c>
      <c r="F56" s="73">
        <f>8797+112</f>
        <v>8909</v>
      </c>
      <c r="G56" s="74"/>
      <c r="H56" s="74">
        <f>F56*G56</f>
        <v>0</v>
      </c>
    </row>
    <row r="57" spans="1:8" ht="39.6" x14ac:dyDescent="0.3">
      <c r="A57" s="48" t="s">
        <v>19</v>
      </c>
      <c r="B57" s="49" t="s">
        <v>367</v>
      </c>
      <c r="C57" s="50" t="s">
        <v>68</v>
      </c>
      <c r="D57" s="72" t="s">
        <v>69</v>
      </c>
      <c r="E57" s="49" t="s">
        <v>28</v>
      </c>
      <c r="F57" s="73">
        <v>879.9</v>
      </c>
      <c r="G57" s="74"/>
      <c r="H57" s="74">
        <f>F57*G57</f>
        <v>0</v>
      </c>
    </row>
    <row r="58" spans="1:8" x14ac:dyDescent="0.3">
      <c r="A58" s="35" t="s">
        <v>70</v>
      </c>
      <c r="B58" s="36"/>
      <c r="C58" s="37"/>
      <c r="D58" s="37"/>
      <c r="E58" s="36"/>
      <c r="F58" s="38"/>
      <c r="G58" s="39"/>
      <c r="H58" s="39">
        <f>SUM(H59)</f>
        <v>0</v>
      </c>
    </row>
    <row r="59" spans="1:8" ht="52.8" x14ac:dyDescent="0.3">
      <c r="A59" s="70" t="s">
        <v>16</v>
      </c>
      <c r="B59" s="49" t="s">
        <v>368</v>
      </c>
      <c r="C59" s="50" t="s">
        <v>71</v>
      </c>
      <c r="D59" s="72"/>
      <c r="E59" s="49" t="s">
        <v>28</v>
      </c>
      <c r="F59" s="73">
        <f>F56+F57</f>
        <v>9788.9</v>
      </c>
      <c r="G59" s="74"/>
      <c r="H59" s="74">
        <f>F59*G59</f>
        <v>0</v>
      </c>
    </row>
    <row r="60" spans="1:8" x14ac:dyDescent="0.3">
      <c r="A60" s="35" t="s">
        <v>207</v>
      </c>
      <c r="B60" s="36"/>
      <c r="C60" s="37"/>
      <c r="D60" s="37"/>
      <c r="E60" s="36"/>
      <c r="F60" s="38"/>
      <c r="G60" s="39"/>
      <c r="H60" s="39">
        <f>SUM(H61:H64)</f>
        <v>0</v>
      </c>
    </row>
    <row r="61" spans="1:8" ht="52.8" x14ac:dyDescent="0.3">
      <c r="A61" s="70" t="s">
        <v>16</v>
      </c>
      <c r="B61" s="49" t="s">
        <v>72</v>
      </c>
      <c r="C61" s="50" t="s">
        <v>518</v>
      </c>
      <c r="D61" s="50"/>
      <c r="E61" s="49" t="s">
        <v>55</v>
      </c>
      <c r="F61" s="73">
        <f>2131+22</f>
        <v>2153</v>
      </c>
      <c r="G61" s="74"/>
      <c r="H61" s="74">
        <f>F61*G61</f>
        <v>0</v>
      </c>
    </row>
    <row r="62" spans="1:8" ht="52.8" x14ac:dyDescent="0.3">
      <c r="A62" s="70" t="s">
        <v>19</v>
      </c>
      <c r="B62" s="49" t="s">
        <v>72</v>
      </c>
      <c r="C62" s="50" t="s">
        <v>342</v>
      </c>
      <c r="D62" s="50" t="s">
        <v>73</v>
      </c>
      <c r="E62" s="49" t="s">
        <v>55</v>
      </c>
      <c r="F62" s="73">
        <v>258</v>
      </c>
      <c r="G62" s="74"/>
      <c r="H62" s="74">
        <f>F62*G62</f>
        <v>0</v>
      </c>
    </row>
    <row r="63" spans="1:8" ht="52.8" x14ac:dyDescent="0.3">
      <c r="A63" s="70" t="s">
        <v>22</v>
      </c>
      <c r="B63" s="49" t="s">
        <v>370</v>
      </c>
      <c r="C63" s="50" t="s">
        <v>519</v>
      </c>
      <c r="D63" s="50" t="s">
        <v>520</v>
      </c>
      <c r="E63" s="49" t="s">
        <v>55</v>
      </c>
      <c r="F63" s="73">
        <f>300+26</f>
        <v>326</v>
      </c>
      <c r="G63" s="74"/>
      <c r="H63" s="74">
        <f>F63*G63</f>
        <v>0</v>
      </c>
    </row>
    <row r="64" spans="1:8" ht="52.8" x14ac:dyDescent="0.3">
      <c r="A64" s="70" t="s">
        <v>24</v>
      </c>
      <c r="B64" s="49" t="s">
        <v>521</v>
      </c>
      <c r="C64" s="50" t="s">
        <v>522</v>
      </c>
      <c r="D64" s="50" t="s">
        <v>523</v>
      </c>
      <c r="E64" s="49" t="s">
        <v>55</v>
      </c>
      <c r="F64" s="73">
        <v>2008</v>
      </c>
      <c r="G64" s="74"/>
      <c r="H64" s="74">
        <f>F64*G64</f>
        <v>0</v>
      </c>
    </row>
    <row r="65" spans="1:8" x14ac:dyDescent="0.3">
      <c r="A65" s="35" t="s">
        <v>74</v>
      </c>
      <c r="B65" s="36"/>
      <c r="C65" s="37"/>
      <c r="D65" s="37"/>
      <c r="E65" s="36"/>
      <c r="F65" s="38"/>
      <c r="G65" s="39"/>
      <c r="H65" s="39">
        <f>SUM(H66:H69)</f>
        <v>0</v>
      </c>
    </row>
    <row r="66" spans="1:8" ht="52.8" x14ac:dyDescent="0.3">
      <c r="A66" s="70" t="s">
        <v>16</v>
      </c>
      <c r="B66" s="49" t="s">
        <v>374</v>
      </c>
      <c r="C66" s="72" t="s">
        <v>76</v>
      </c>
      <c r="D66" s="72" t="s">
        <v>524</v>
      </c>
      <c r="E66" s="49" t="s">
        <v>28</v>
      </c>
      <c r="F66" s="73">
        <f>4530+107</f>
        <v>4637</v>
      </c>
      <c r="G66" s="74"/>
      <c r="H66" s="74">
        <f>F66*G66</f>
        <v>0</v>
      </c>
    </row>
    <row r="67" spans="1:8" ht="66" x14ac:dyDescent="0.3">
      <c r="A67" s="70" t="s">
        <v>19</v>
      </c>
      <c r="B67" s="49" t="s">
        <v>374</v>
      </c>
      <c r="C67" s="72" t="s">
        <v>76</v>
      </c>
      <c r="D67" s="72" t="s">
        <v>525</v>
      </c>
      <c r="E67" s="49" t="s">
        <v>28</v>
      </c>
      <c r="F67" s="73">
        <v>647</v>
      </c>
      <c r="G67" s="74"/>
      <c r="H67" s="74">
        <f>F67*G67</f>
        <v>0</v>
      </c>
    </row>
    <row r="68" spans="1:8" ht="26.4" x14ac:dyDescent="0.3">
      <c r="A68" s="70" t="s">
        <v>22</v>
      </c>
      <c r="B68" s="49" t="s">
        <v>375</v>
      </c>
      <c r="C68" s="72" t="s">
        <v>79</v>
      </c>
      <c r="D68" s="72" t="s">
        <v>526</v>
      </c>
      <c r="E68" s="49" t="s">
        <v>28</v>
      </c>
      <c r="F68" s="73">
        <f>4530+107</f>
        <v>4637</v>
      </c>
      <c r="G68" s="74"/>
      <c r="H68" s="74">
        <f>F68*G68</f>
        <v>0</v>
      </c>
    </row>
    <row r="69" spans="1:8" ht="39.6" x14ac:dyDescent="0.3">
      <c r="A69" s="70" t="s">
        <v>24</v>
      </c>
      <c r="B69" s="49" t="s">
        <v>375</v>
      </c>
      <c r="C69" s="72" t="s">
        <v>79</v>
      </c>
      <c r="D69" s="72" t="s">
        <v>527</v>
      </c>
      <c r="E69" s="49" t="s">
        <v>28</v>
      </c>
      <c r="F69" s="73">
        <v>647</v>
      </c>
      <c r="G69" s="74"/>
      <c r="H69" s="74">
        <f>F69*G69</f>
        <v>0</v>
      </c>
    </row>
    <row r="70" spans="1:8" x14ac:dyDescent="0.3">
      <c r="A70" s="35" t="s">
        <v>80</v>
      </c>
      <c r="B70" s="36"/>
      <c r="C70" s="37"/>
      <c r="D70" s="37"/>
      <c r="E70" s="36"/>
      <c r="F70" s="38"/>
      <c r="G70" s="39"/>
      <c r="H70" s="39">
        <f>SUM(H71:H74)</f>
        <v>0</v>
      </c>
    </row>
    <row r="71" spans="1:8" ht="52.8" x14ac:dyDescent="0.3">
      <c r="A71" s="70" t="s">
        <v>16</v>
      </c>
      <c r="B71" s="49"/>
      <c r="C71" s="50" t="s">
        <v>81</v>
      </c>
      <c r="D71" s="72" t="s">
        <v>637</v>
      </c>
      <c r="E71" s="49" t="s">
        <v>55</v>
      </c>
      <c r="F71" s="73">
        <f>874+32</f>
        <v>906</v>
      </c>
      <c r="G71" s="74"/>
      <c r="H71" s="74">
        <f>F71*G71</f>
        <v>0</v>
      </c>
    </row>
    <row r="72" spans="1:8" ht="26.4" x14ac:dyDescent="0.3">
      <c r="A72" s="70" t="s">
        <v>19</v>
      </c>
      <c r="B72" s="49" t="s">
        <v>376</v>
      </c>
      <c r="C72" s="50" t="s">
        <v>82</v>
      </c>
      <c r="D72" s="72"/>
      <c r="E72" s="49" t="s">
        <v>83</v>
      </c>
      <c r="F72" s="73">
        <f>1311+190</f>
        <v>1501</v>
      </c>
      <c r="G72" s="74"/>
      <c r="H72" s="74">
        <f>F72*G72</f>
        <v>0</v>
      </c>
    </row>
    <row r="73" spans="1:8" ht="26.4" x14ac:dyDescent="0.3">
      <c r="A73" s="48" t="s">
        <v>22</v>
      </c>
      <c r="B73" s="49" t="s">
        <v>377</v>
      </c>
      <c r="C73" s="50" t="s">
        <v>84</v>
      </c>
      <c r="D73" s="72"/>
      <c r="E73" s="49" t="s">
        <v>83</v>
      </c>
      <c r="F73" s="73">
        <f>1311+186</f>
        <v>1497</v>
      </c>
      <c r="G73" s="74"/>
      <c r="H73" s="74">
        <f>F73*G73</f>
        <v>0</v>
      </c>
    </row>
    <row r="74" spans="1:8" ht="39.6" x14ac:dyDescent="0.3">
      <c r="A74" s="48" t="s">
        <v>24</v>
      </c>
      <c r="B74" s="49" t="s">
        <v>378</v>
      </c>
      <c r="C74" s="50" t="s">
        <v>85</v>
      </c>
      <c r="D74" s="72"/>
      <c r="E74" s="49" t="s">
        <v>83</v>
      </c>
      <c r="F74" s="73">
        <v>463</v>
      </c>
      <c r="G74" s="74"/>
      <c r="H74" s="74">
        <f>F74*G74</f>
        <v>0</v>
      </c>
    </row>
    <row r="75" spans="1:8" x14ac:dyDescent="0.3">
      <c r="A75" s="35" t="s">
        <v>86</v>
      </c>
      <c r="B75" s="36"/>
      <c r="C75" s="37"/>
      <c r="D75" s="37"/>
      <c r="E75" s="36"/>
      <c r="F75" s="38"/>
      <c r="G75" s="39"/>
      <c r="H75" s="39">
        <f>SUM(H76,H81)+H89+H87</f>
        <v>0</v>
      </c>
    </row>
    <row r="76" spans="1:8" x14ac:dyDescent="0.3">
      <c r="A76" s="35" t="s">
        <v>87</v>
      </c>
      <c r="B76" s="36"/>
      <c r="C76" s="37"/>
      <c r="D76" s="37"/>
      <c r="E76" s="36"/>
      <c r="F76" s="38"/>
      <c r="G76" s="39"/>
      <c r="H76" s="39">
        <f>SUM(H77:H80)</f>
        <v>0</v>
      </c>
    </row>
    <row r="77" spans="1:8" ht="52.8" x14ac:dyDescent="0.3">
      <c r="A77" s="70" t="s">
        <v>16</v>
      </c>
      <c r="B77" s="49" t="s">
        <v>369</v>
      </c>
      <c r="C77" s="50" t="s">
        <v>88</v>
      </c>
      <c r="D77" s="50" t="s">
        <v>90</v>
      </c>
      <c r="E77" s="49" t="s">
        <v>55</v>
      </c>
      <c r="F77" s="73">
        <v>1187</v>
      </c>
      <c r="G77" s="74"/>
      <c r="H77" s="74">
        <f>F77*G77</f>
        <v>0</v>
      </c>
    </row>
    <row r="78" spans="1:8" ht="52.8" x14ac:dyDescent="0.3">
      <c r="A78" s="70" t="s">
        <v>19</v>
      </c>
      <c r="B78" s="49" t="s">
        <v>427</v>
      </c>
      <c r="C78" s="50" t="s">
        <v>195</v>
      </c>
      <c r="D78" s="50" t="s">
        <v>528</v>
      </c>
      <c r="E78" s="49" t="s">
        <v>55</v>
      </c>
      <c r="F78" s="73">
        <v>60</v>
      </c>
      <c r="G78" s="74"/>
      <c r="H78" s="74">
        <f>F78*G78</f>
        <v>0</v>
      </c>
    </row>
    <row r="79" spans="1:8" ht="52.8" x14ac:dyDescent="0.3">
      <c r="A79" s="48" t="s">
        <v>22</v>
      </c>
      <c r="B79" s="49" t="s">
        <v>529</v>
      </c>
      <c r="C79" s="50" t="s">
        <v>530</v>
      </c>
      <c r="D79" s="72" t="s">
        <v>437</v>
      </c>
      <c r="E79" s="49" t="s">
        <v>28</v>
      </c>
      <c r="F79" s="73">
        <v>1209</v>
      </c>
      <c r="G79" s="74"/>
      <c r="H79" s="74">
        <f>F79*G79</f>
        <v>0</v>
      </c>
    </row>
    <row r="80" spans="1:8" ht="52.8" x14ac:dyDescent="0.3">
      <c r="A80" s="48" t="s">
        <v>22</v>
      </c>
      <c r="B80" s="49" t="s">
        <v>529</v>
      </c>
      <c r="C80" s="50" t="s">
        <v>530</v>
      </c>
      <c r="D80" s="72" t="s">
        <v>438</v>
      </c>
      <c r="E80" s="49" t="s">
        <v>28</v>
      </c>
      <c r="F80" s="73">
        <v>3320</v>
      </c>
      <c r="G80" s="74"/>
      <c r="H80" s="74">
        <f>F80*G80</f>
        <v>0</v>
      </c>
    </row>
    <row r="81" spans="1:8" x14ac:dyDescent="0.3">
      <c r="A81" s="35" t="s">
        <v>93</v>
      </c>
      <c r="B81" s="36"/>
      <c r="C81" s="37"/>
      <c r="D81" s="37"/>
      <c r="E81" s="36"/>
      <c r="F81" s="38"/>
      <c r="G81" s="39"/>
      <c r="H81" s="39">
        <f>SUM(H82:H86)</f>
        <v>0</v>
      </c>
    </row>
    <row r="82" spans="1:8" ht="79.2" x14ac:dyDescent="0.3">
      <c r="A82" s="70" t="s">
        <v>16</v>
      </c>
      <c r="B82" s="49" t="s">
        <v>531</v>
      </c>
      <c r="C82" s="72" t="s">
        <v>532</v>
      </c>
      <c r="D82" s="72" t="s">
        <v>439</v>
      </c>
      <c r="E82" s="49" t="s">
        <v>28</v>
      </c>
      <c r="F82" s="73">
        <v>1209</v>
      </c>
      <c r="G82" s="74"/>
      <c r="H82" s="74">
        <f>F82*G82</f>
        <v>0</v>
      </c>
    </row>
    <row r="83" spans="1:8" ht="79.2" x14ac:dyDescent="0.3">
      <c r="A83" s="70" t="s">
        <v>16</v>
      </c>
      <c r="B83" s="49" t="s">
        <v>531</v>
      </c>
      <c r="C83" s="72" t="s">
        <v>532</v>
      </c>
      <c r="D83" s="72" t="s">
        <v>440</v>
      </c>
      <c r="E83" s="49" t="s">
        <v>28</v>
      </c>
      <c r="F83" s="73">
        <v>3320</v>
      </c>
      <c r="G83" s="74"/>
      <c r="H83" s="74">
        <f>F83*G83</f>
        <v>0</v>
      </c>
    </row>
    <row r="84" spans="1:8" ht="52.8" x14ac:dyDescent="0.3">
      <c r="A84" s="48" t="s">
        <v>19</v>
      </c>
      <c r="B84" s="49" t="s">
        <v>381</v>
      </c>
      <c r="C84" s="72" t="s">
        <v>95</v>
      </c>
      <c r="D84" s="72"/>
      <c r="E84" s="49" t="s">
        <v>28</v>
      </c>
      <c r="F84" s="73">
        <v>100</v>
      </c>
      <c r="G84" s="74"/>
      <c r="H84" s="74">
        <f>F84*G84</f>
        <v>0</v>
      </c>
    </row>
    <row r="85" spans="1:8" ht="39.6" x14ac:dyDescent="0.3">
      <c r="A85" s="48" t="s">
        <v>22</v>
      </c>
      <c r="B85" s="49" t="s">
        <v>382</v>
      </c>
      <c r="C85" s="72" t="s">
        <v>96</v>
      </c>
      <c r="D85" s="72"/>
      <c r="E85" s="49" t="s">
        <v>28</v>
      </c>
      <c r="F85" s="73">
        <v>100</v>
      </c>
      <c r="G85" s="74"/>
      <c r="H85" s="74">
        <f>F85*G85</f>
        <v>0</v>
      </c>
    </row>
    <row r="86" spans="1:8" ht="66" x14ac:dyDescent="0.3">
      <c r="A86" s="48" t="s">
        <v>24</v>
      </c>
      <c r="B86" s="49"/>
      <c r="C86" s="72" t="s">
        <v>533</v>
      </c>
      <c r="D86" s="72"/>
      <c r="E86" s="49" t="s">
        <v>28</v>
      </c>
      <c r="F86" s="73">
        <f>180+60</f>
        <v>240</v>
      </c>
      <c r="G86" s="74"/>
      <c r="H86" s="74">
        <f>F86*G86</f>
        <v>0</v>
      </c>
    </row>
    <row r="87" spans="1:8" x14ac:dyDescent="0.3">
      <c r="A87" s="35" t="s">
        <v>97</v>
      </c>
      <c r="B87" s="49"/>
      <c r="C87" s="72"/>
      <c r="D87" s="72"/>
      <c r="E87" s="49"/>
      <c r="F87" s="73"/>
      <c r="G87" s="74"/>
      <c r="H87" s="39">
        <f>H88</f>
        <v>0</v>
      </c>
    </row>
    <row r="88" spans="1:8" ht="66" x14ac:dyDescent="0.3">
      <c r="A88" s="48" t="s">
        <v>16</v>
      </c>
      <c r="B88" s="49" t="s">
        <v>534</v>
      </c>
      <c r="C88" s="72" t="s">
        <v>103</v>
      </c>
      <c r="D88" s="50" t="s">
        <v>104</v>
      </c>
      <c r="E88" s="49" t="s">
        <v>44</v>
      </c>
      <c r="F88" s="73">
        <v>34</v>
      </c>
      <c r="G88" s="74"/>
      <c r="H88" s="74">
        <f>F88*G88</f>
        <v>0</v>
      </c>
    </row>
    <row r="89" spans="1:8" x14ac:dyDescent="0.3">
      <c r="A89" s="35" t="s">
        <v>384</v>
      </c>
      <c r="B89" s="36"/>
      <c r="C89" s="37"/>
      <c r="D89" s="72"/>
      <c r="E89" s="36"/>
      <c r="F89" s="38"/>
      <c r="G89" s="39"/>
      <c r="H89" s="39">
        <f>SUM(H90:H91)</f>
        <v>0</v>
      </c>
    </row>
    <row r="90" spans="1:8" ht="39.6" x14ac:dyDescent="0.3">
      <c r="A90" s="70" t="s">
        <v>16</v>
      </c>
      <c r="B90" s="49" t="s">
        <v>383</v>
      </c>
      <c r="C90" s="72" t="s">
        <v>105</v>
      </c>
      <c r="D90" s="50"/>
      <c r="E90" s="49" t="s">
        <v>55</v>
      </c>
      <c r="F90" s="73">
        <v>97</v>
      </c>
      <c r="G90" s="74"/>
      <c r="H90" s="74">
        <f>F90*G90</f>
        <v>0</v>
      </c>
    </row>
    <row r="91" spans="1:8" ht="39.6" x14ac:dyDescent="0.3">
      <c r="A91" s="48" t="s">
        <v>19</v>
      </c>
      <c r="B91" s="49" t="s">
        <v>535</v>
      </c>
      <c r="C91" s="50" t="s">
        <v>536</v>
      </c>
      <c r="D91" s="50" t="s">
        <v>537</v>
      </c>
      <c r="E91" s="49" t="s">
        <v>55</v>
      </c>
      <c r="F91" s="73">
        <v>6</v>
      </c>
      <c r="G91" s="74"/>
      <c r="H91" s="74">
        <f>F91*G91</f>
        <v>0</v>
      </c>
    </row>
    <row r="92" spans="1:8" x14ac:dyDescent="0.3">
      <c r="A92" s="35" t="s">
        <v>106</v>
      </c>
      <c r="B92" s="36"/>
      <c r="C92" s="37"/>
      <c r="D92" s="37"/>
      <c r="E92" s="36"/>
      <c r="F92" s="38"/>
      <c r="G92" s="39"/>
      <c r="H92" s="39">
        <f>H96+H105+H115+H101+H93</f>
        <v>0</v>
      </c>
    </row>
    <row r="93" spans="1:8" x14ac:dyDescent="0.3">
      <c r="A93" s="35" t="s">
        <v>538</v>
      </c>
      <c r="B93" s="36"/>
      <c r="C93" s="37"/>
      <c r="D93" s="37"/>
      <c r="E93" s="36"/>
      <c r="F93" s="38"/>
      <c r="G93" s="39"/>
      <c r="H93" s="39">
        <f>SUM(H94:H95)</f>
        <v>0</v>
      </c>
    </row>
    <row r="94" spans="1:8" ht="79.2" x14ac:dyDescent="0.3">
      <c r="A94" s="48" t="s">
        <v>16</v>
      </c>
      <c r="B94" s="49" t="s">
        <v>539</v>
      </c>
      <c r="C94" s="50" t="s">
        <v>108</v>
      </c>
      <c r="D94" s="50" t="s">
        <v>109</v>
      </c>
      <c r="E94" s="49" t="s">
        <v>44</v>
      </c>
      <c r="F94" s="73">
        <v>649</v>
      </c>
      <c r="G94" s="74"/>
      <c r="H94" s="74">
        <f>F94*G94</f>
        <v>0</v>
      </c>
    </row>
    <row r="95" spans="1:8" ht="105.6" x14ac:dyDescent="0.3">
      <c r="A95" s="48" t="s">
        <v>19</v>
      </c>
      <c r="B95" s="49" t="s">
        <v>540</v>
      </c>
      <c r="C95" s="50" t="s">
        <v>541</v>
      </c>
      <c r="D95" s="50"/>
      <c r="E95" s="71" t="s">
        <v>44</v>
      </c>
      <c r="F95" s="73">
        <v>97</v>
      </c>
      <c r="G95" s="74"/>
      <c r="H95" s="74">
        <f>F95*G95</f>
        <v>0</v>
      </c>
    </row>
    <row r="96" spans="1:8" x14ac:dyDescent="0.3">
      <c r="A96" s="35" t="s">
        <v>111</v>
      </c>
      <c r="B96" s="36"/>
      <c r="C96" s="37"/>
      <c r="D96" s="37"/>
      <c r="E96" s="36"/>
      <c r="F96" s="38"/>
      <c r="G96" s="39"/>
      <c r="H96" s="39">
        <f>SUM(H97:H100)</f>
        <v>0</v>
      </c>
    </row>
    <row r="97" spans="1:8" ht="66" x14ac:dyDescent="0.3">
      <c r="A97" s="70" t="s">
        <v>16</v>
      </c>
      <c r="B97" s="49" t="s">
        <v>387</v>
      </c>
      <c r="C97" s="50" t="s">
        <v>112</v>
      </c>
      <c r="D97" s="50" t="s">
        <v>434</v>
      </c>
      <c r="E97" s="71" t="s">
        <v>44</v>
      </c>
      <c r="F97" s="73">
        <v>471</v>
      </c>
      <c r="G97" s="74"/>
      <c r="H97" s="74">
        <f>F97*G97</f>
        <v>0</v>
      </c>
    </row>
    <row r="98" spans="1:8" ht="66" x14ac:dyDescent="0.3">
      <c r="A98" s="48" t="s">
        <v>19</v>
      </c>
      <c r="B98" s="49" t="s">
        <v>387</v>
      </c>
      <c r="C98" s="50" t="s">
        <v>112</v>
      </c>
      <c r="D98" s="50" t="s">
        <v>542</v>
      </c>
      <c r="E98" s="49" t="s">
        <v>44</v>
      </c>
      <c r="F98" s="73">
        <v>368</v>
      </c>
      <c r="G98" s="74"/>
      <c r="H98" s="74">
        <f>F98*G98</f>
        <v>0</v>
      </c>
    </row>
    <row r="99" spans="1:8" ht="39.6" x14ac:dyDescent="0.3">
      <c r="A99" s="48" t="s">
        <v>22</v>
      </c>
      <c r="B99" s="71" t="s">
        <v>543</v>
      </c>
      <c r="C99" s="72" t="s">
        <v>114</v>
      </c>
      <c r="D99" s="72"/>
      <c r="E99" s="71" t="s">
        <v>55</v>
      </c>
      <c r="F99" s="73">
        <v>308</v>
      </c>
      <c r="G99" s="74"/>
      <c r="H99" s="74">
        <f>F99*G99</f>
        <v>0</v>
      </c>
    </row>
    <row r="100" spans="1:8" ht="52.8" x14ac:dyDescent="0.3">
      <c r="A100" s="510" t="s">
        <v>24</v>
      </c>
      <c r="B100" s="511" t="s">
        <v>544</v>
      </c>
      <c r="C100" s="79" t="s">
        <v>115</v>
      </c>
      <c r="D100" s="184" t="s">
        <v>116</v>
      </c>
      <c r="E100" s="71" t="s">
        <v>21</v>
      </c>
      <c r="F100" s="73">
        <v>11</v>
      </c>
      <c r="G100" s="74"/>
      <c r="H100" s="74">
        <f>F100*G100</f>
        <v>0</v>
      </c>
    </row>
    <row r="101" spans="1:8" x14ac:dyDescent="0.3">
      <c r="A101" s="35" t="s">
        <v>117</v>
      </c>
      <c r="B101" s="49"/>
      <c r="C101" s="50"/>
      <c r="D101" s="512"/>
      <c r="E101" s="71"/>
      <c r="F101" s="73"/>
      <c r="G101" s="74"/>
      <c r="H101" s="39">
        <f>SUM(H102:H104)</f>
        <v>0</v>
      </c>
    </row>
    <row r="102" spans="1:8" ht="79.2" x14ac:dyDescent="0.3">
      <c r="A102" s="48" t="s">
        <v>16</v>
      </c>
      <c r="B102" s="49" t="s">
        <v>545</v>
      </c>
      <c r="C102" s="50" t="s">
        <v>546</v>
      </c>
      <c r="D102" s="50" t="s">
        <v>547</v>
      </c>
      <c r="E102" s="71" t="s">
        <v>44</v>
      </c>
      <c r="F102" s="73">
        <v>22</v>
      </c>
      <c r="G102" s="74"/>
      <c r="H102" s="74">
        <f>F102*G102</f>
        <v>0</v>
      </c>
    </row>
    <row r="103" spans="1:8" ht="52.8" x14ac:dyDescent="0.3">
      <c r="A103" s="48" t="s">
        <v>19</v>
      </c>
      <c r="B103" s="71" t="s">
        <v>548</v>
      </c>
      <c r="C103" s="50" t="s">
        <v>549</v>
      </c>
      <c r="D103" s="72"/>
      <c r="E103" s="71" t="s">
        <v>44</v>
      </c>
      <c r="F103" s="73">
        <v>22</v>
      </c>
      <c r="G103" s="74"/>
      <c r="H103" s="74">
        <f>F103*G103</f>
        <v>0</v>
      </c>
    </row>
    <row r="104" spans="1:8" ht="52.8" x14ac:dyDescent="0.3">
      <c r="A104" s="48" t="s">
        <v>22</v>
      </c>
      <c r="B104" s="49" t="s">
        <v>550</v>
      </c>
      <c r="C104" s="50" t="s">
        <v>551</v>
      </c>
      <c r="D104" s="72"/>
      <c r="E104" s="71" t="s">
        <v>44</v>
      </c>
      <c r="F104" s="73">
        <v>22</v>
      </c>
      <c r="G104" s="74"/>
      <c r="H104" s="74">
        <f>F104*G104</f>
        <v>0</v>
      </c>
    </row>
    <row r="105" spans="1:8" x14ac:dyDescent="0.3">
      <c r="A105" s="35" t="s">
        <v>127</v>
      </c>
      <c r="B105" s="36"/>
      <c r="C105" s="37"/>
      <c r="D105" s="37"/>
      <c r="E105" s="36"/>
      <c r="F105" s="38"/>
      <c r="G105" s="39"/>
      <c r="H105" s="39">
        <f>SUM(H106:H114)</f>
        <v>0</v>
      </c>
    </row>
    <row r="106" spans="1:8" ht="52.8" x14ac:dyDescent="0.3">
      <c r="A106" s="70" t="s">
        <v>16</v>
      </c>
      <c r="B106" s="71" t="s">
        <v>397</v>
      </c>
      <c r="C106" s="72" t="s">
        <v>128</v>
      </c>
      <c r="D106" s="50" t="s">
        <v>552</v>
      </c>
      <c r="E106" s="71" t="s">
        <v>21</v>
      </c>
      <c r="F106" s="73">
        <v>16</v>
      </c>
      <c r="G106" s="74"/>
      <c r="H106" s="74">
        <f t="shared" ref="H106:H114" si="1">F106*G106</f>
        <v>0</v>
      </c>
    </row>
    <row r="107" spans="1:8" ht="52.8" x14ac:dyDescent="0.3">
      <c r="A107" s="70" t="s">
        <v>19</v>
      </c>
      <c r="B107" s="71" t="s">
        <v>398</v>
      </c>
      <c r="C107" s="72" t="s">
        <v>130</v>
      </c>
      <c r="D107" s="50" t="s">
        <v>553</v>
      </c>
      <c r="E107" s="71" t="s">
        <v>21</v>
      </c>
      <c r="F107" s="73">
        <v>3</v>
      </c>
      <c r="G107" s="74"/>
      <c r="H107" s="74">
        <f t="shared" si="1"/>
        <v>0</v>
      </c>
    </row>
    <row r="108" spans="1:8" ht="66" x14ac:dyDescent="0.3">
      <c r="A108" s="70" t="s">
        <v>22</v>
      </c>
      <c r="B108" s="71" t="s">
        <v>395</v>
      </c>
      <c r="C108" s="72" t="s">
        <v>138</v>
      </c>
      <c r="D108" s="50" t="s">
        <v>554</v>
      </c>
      <c r="E108" s="71" t="s">
        <v>21</v>
      </c>
      <c r="F108" s="73">
        <v>1</v>
      </c>
      <c r="G108" s="74"/>
      <c r="H108" s="74">
        <f t="shared" si="1"/>
        <v>0</v>
      </c>
    </row>
    <row r="109" spans="1:8" ht="52.8" x14ac:dyDescent="0.3">
      <c r="A109" s="70" t="s">
        <v>24</v>
      </c>
      <c r="B109" s="71" t="s">
        <v>555</v>
      </c>
      <c r="C109" s="72" t="s">
        <v>556</v>
      </c>
      <c r="D109" s="50" t="s">
        <v>557</v>
      </c>
      <c r="E109" s="71" t="s">
        <v>21</v>
      </c>
      <c r="F109" s="73">
        <v>1</v>
      </c>
      <c r="G109" s="74"/>
      <c r="H109" s="74">
        <f>F109*G109</f>
        <v>0</v>
      </c>
    </row>
    <row r="110" spans="1:8" ht="52.8" x14ac:dyDescent="0.3">
      <c r="A110" s="70" t="s">
        <v>34</v>
      </c>
      <c r="B110" s="71" t="s">
        <v>555</v>
      </c>
      <c r="C110" s="72" t="s">
        <v>556</v>
      </c>
      <c r="D110" s="50" t="s">
        <v>558</v>
      </c>
      <c r="E110" s="71" t="s">
        <v>21</v>
      </c>
      <c r="F110" s="73">
        <v>1</v>
      </c>
      <c r="G110" s="74"/>
      <c r="H110" s="74">
        <f>F110*G110</f>
        <v>0</v>
      </c>
    </row>
    <row r="111" spans="1:8" ht="26.4" x14ac:dyDescent="0.3">
      <c r="A111" s="70" t="s">
        <v>36</v>
      </c>
      <c r="B111" s="71" t="s">
        <v>403</v>
      </c>
      <c r="C111" s="72" t="s">
        <v>140</v>
      </c>
      <c r="D111" s="72"/>
      <c r="E111" s="71" t="s">
        <v>21</v>
      </c>
      <c r="F111" s="73">
        <v>19</v>
      </c>
      <c r="G111" s="74"/>
      <c r="H111" s="74">
        <f t="shared" si="1"/>
        <v>0</v>
      </c>
    </row>
    <row r="112" spans="1:8" ht="26.4" x14ac:dyDescent="0.3">
      <c r="A112" s="70" t="s">
        <v>38</v>
      </c>
      <c r="B112" s="71" t="s">
        <v>404</v>
      </c>
      <c r="C112" s="72" t="s">
        <v>141</v>
      </c>
      <c r="D112" s="72"/>
      <c r="E112" s="71" t="s">
        <v>21</v>
      </c>
      <c r="F112" s="73">
        <v>3</v>
      </c>
      <c r="G112" s="74"/>
      <c r="H112" s="74">
        <f t="shared" si="1"/>
        <v>0</v>
      </c>
    </row>
    <row r="113" spans="1:8" ht="52.8" x14ac:dyDescent="0.3">
      <c r="A113" s="70" t="s">
        <v>40</v>
      </c>
      <c r="B113" s="71" t="s">
        <v>405</v>
      </c>
      <c r="C113" s="72" t="s">
        <v>142</v>
      </c>
      <c r="D113" s="72"/>
      <c r="E113" s="71" t="s">
        <v>21</v>
      </c>
      <c r="F113" s="73">
        <v>19</v>
      </c>
      <c r="G113" s="74"/>
      <c r="H113" s="74">
        <f t="shared" si="1"/>
        <v>0</v>
      </c>
    </row>
    <row r="114" spans="1:8" ht="66" x14ac:dyDescent="0.3">
      <c r="A114" s="70" t="s">
        <v>42</v>
      </c>
      <c r="B114" s="71" t="s">
        <v>406</v>
      </c>
      <c r="C114" s="72" t="s">
        <v>143</v>
      </c>
      <c r="D114" s="72"/>
      <c r="E114" s="71" t="s">
        <v>21</v>
      </c>
      <c r="F114" s="73">
        <v>3</v>
      </c>
      <c r="G114" s="74"/>
      <c r="H114" s="74">
        <f t="shared" si="1"/>
        <v>0</v>
      </c>
    </row>
    <row r="115" spans="1:8" x14ac:dyDescent="0.3">
      <c r="A115" s="35" t="s">
        <v>144</v>
      </c>
      <c r="B115" s="71"/>
      <c r="C115" s="72"/>
      <c r="D115" s="72"/>
      <c r="E115" s="71"/>
      <c r="F115" s="73"/>
      <c r="G115" s="74"/>
      <c r="H115" s="39">
        <f>SUM(H116:H117)</f>
        <v>0</v>
      </c>
    </row>
    <row r="116" spans="1:8" ht="52.8" x14ac:dyDescent="0.3">
      <c r="A116" s="70" t="s">
        <v>16</v>
      </c>
      <c r="B116" s="49" t="s">
        <v>559</v>
      </c>
      <c r="C116" s="50" t="s">
        <v>560</v>
      </c>
      <c r="D116" s="72"/>
      <c r="E116" s="49" t="s">
        <v>44</v>
      </c>
      <c r="F116" s="73">
        <v>43.2</v>
      </c>
      <c r="G116" s="74"/>
      <c r="H116" s="74">
        <f>F116*G116</f>
        <v>0</v>
      </c>
    </row>
    <row r="117" spans="1:8" ht="66" x14ac:dyDescent="0.3">
      <c r="A117" s="70" t="s">
        <v>19</v>
      </c>
      <c r="B117" s="49" t="s">
        <v>561</v>
      </c>
      <c r="C117" s="50" t="s">
        <v>562</v>
      </c>
      <c r="D117" s="50" t="s">
        <v>563</v>
      </c>
      <c r="E117" s="49" t="s">
        <v>21</v>
      </c>
      <c r="F117" s="51">
        <v>4</v>
      </c>
      <c r="G117" s="74"/>
      <c r="H117" s="74">
        <f>F117*G117</f>
        <v>0</v>
      </c>
    </row>
    <row r="118" spans="1:8" x14ac:dyDescent="0.3">
      <c r="A118" s="35" t="s">
        <v>147</v>
      </c>
      <c r="B118" s="36"/>
      <c r="C118" s="37"/>
      <c r="D118" s="37"/>
      <c r="E118" s="36"/>
      <c r="F118" s="38"/>
      <c r="G118" s="39"/>
      <c r="H118" s="39">
        <f>H119+H125+H128+H131</f>
        <v>0</v>
      </c>
    </row>
    <row r="119" spans="1:8" x14ac:dyDescent="0.3">
      <c r="A119" s="35" t="s">
        <v>148</v>
      </c>
      <c r="B119" s="36"/>
      <c r="C119" s="37"/>
      <c r="D119" s="37"/>
      <c r="E119" s="36"/>
      <c r="F119" s="38"/>
      <c r="G119" s="39"/>
      <c r="H119" s="39">
        <f>SUM(H120:H124)</f>
        <v>0</v>
      </c>
    </row>
    <row r="120" spans="1:8" ht="52.8" x14ac:dyDescent="0.3">
      <c r="A120" s="70" t="s">
        <v>16</v>
      </c>
      <c r="B120" s="71" t="s">
        <v>409</v>
      </c>
      <c r="C120" s="72" t="s">
        <v>149</v>
      </c>
      <c r="D120" s="72"/>
      <c r="E120" s="71" t="s">
        <v>21</v>
      </c>
      <c r="F120" s="73">
        <v>29</v>
      </c>
      <c r="G120" s="74"/>
      <c r="H120" s="74">
        <f>F120*G120</f>
        <v>0</v>
      </c>
    </row>
    <row r="121" spans="1:8" ht="92.4" x14ac:dyDescent="0.3">
      <c r="A121" s="48" t="s">
        <v>19</v>
      </c>
      <c r="B121" s="71" t="s">
        <v>410</v>
      </c>
      <c r="C121" s="72" t="s">
        <v>200</v>
      </c>
      <c r="D121" s="72" t="s">
        <v>151</v>
      </c>
      <c r="E121" s="71" t="s">
        <v>21</v>
      </c>
      <c r="F121" s="73">
        <v>23</v>
      </c>
      <c r="G121" s="74"/>
      <c r="H121" s="74">
        <f>F121*G121</f>
        <v>0</v>
      </c>
    </row>
    <row r="122" spans="1:8" ht="66" x14ac:dyDescent="0.3">
      <c r="A122" s="70" t="s">
        <v>22</v>
      </c>
      <c r="B122" s="71" t="s">
        <v>412</v>
      </c>
      <c r="C122" s="72" t="s">
        <v>150</v>
      </c>
      <c r="D122" s="72" t="s">
        <v>564</v>
      </c>
      <c r="E122" s="71" t="s">
        <v>21</v>
      </c>
      <c r="F122" s="73">
        <v>2</v>
      </c>
      <c r="G122" s="74"/>
      <c r="H122" s="74">
        <f>F122*G122</f>
        <v>0</v>
      </c>
    </row>
    <row r="123" spans="1:8" ht="92.4" x14ac:dyDescent="0.3">
      <c r="A123" s="70" t="s">
        <v>24</v>
      </c>
      <c r="B123" s="71" t="s">
        <v>413</v>
      </c>
      <c r="C123" s="72" t="s">
        <v>152</v>
      </c>
      <c r="D123" s="50" t="s">
        <v>565</v>
      </c>
      <c r="E123" s="71" t="s">
        <v>21</v>
      </c>
      <c r="F123" s="73">
        <v>2</v>
      </c>
      <c r="G123" s="74"/>
      <c r="H123" s="74">
        <f>F123*G123</f>
        <v>0</v>
      </c>
    </row>
    <row r="124" spans="1:8" ht="92.4" x14ac:dyDescent="0.3">
      <c r="A124" s="48" t="s">
        <v>34</v>
      </c>
      <c r="B124" s="71" t="s">
        <v>415</v>
      </c>
      <c r="C124" s="72" t="s">
        <v>566</v>
      </c>
      <c r="D124" s="72" t="s">
        <v>567</v>
      </c>
      <c r="E124" s="71" t="s">
        <v>21</v>
      </c>
      <c r="F124" s="73">
        <v>36</v>
      </c>
      <c r="G124" s="74"/>
      <c r="H124" s="74">
        <f>F124*G124</f>
        <v>0</v>
      </c>
    </row>
    <row r="125" spans="1:8" x14ac:dyDescent="0.3">
      <c r="A125" s="35" t="s">
        <v>155</v>
      </c>
      <c r="B125" s="36"/>
      <c r="C125" s="37"/>
      <c r="D125" s="37"/>
      <c r="E125" s="36"/>
      <c r="F125" s="38"/>
      <c r="G125" s="39"/>
      <c r="H125" s="39">
        <f>SUM(H126:H127)</f>
        <v>0</v>
      </c>
    </row>
    <row r="126" spans="1:8" ht="118.8" x14ac:dyDescent="0.3">
      <c r="A126" s="48" t="s">
        <v>16</v>
      </c>
      <c r="B126" s="49" t="s">
        <v>156</v>
      </c>
      <c r="C126" s="50" t="s">
        <v>568</v>
      </c>
      <c r="D126" s="50"/>
      <c r="E126" s="49" t="s">
        <v>44</v>
      </c>
      <c r="F126" s="51">
        <v>813</v>
      </c>
      <c r="G126" s="52"/>
      <c r="H126" s="52">
        <f>F126*G126</f>
        <v>0</v>
      </c>
    </row>
    <row r="127" spans="1:8" ht="52.8" x14ac:dyDescent="0.3">
      <c r="A127" s="48" t="s">
        <v>19</v>
      </c>
      <c r="B127" s="49" t="s">
        <v>158</v>
      </c>
      <c r="C127" s="50" t="s">
        <v>159</v>
      </c>
      <c r="D127" s="50"/>
      <c r="E127" s="49" t="s">
        <v>44</v>
      </c>
      <c r="F127" s="51">
        <v>813</v>
      </c>
      <c r="G127" s="52"/>
      <c r="H127" s="52">
        <f>F127*G127</f>
        <v>0</v>
      </c>
    </row>
    <row r="128" spans="1:8" x14ac:dyDescent="0.3">
      <c r="A128" s="35" t="s">
        <v>165</v>
      </c>
      <c r="B128" s="36"/>
      <c r="C128" s="37"/>
      <c r="D128" s="37"/>
      <c r="E128" s="36"/>
      <c r="F128" s="38"/>
      <c r="G128" s="39"/>
      <c r="H128" s="39">
        <f>SUM(H129:H130)</f>
        <v>0</v>
      </c>
    </row>
    <row r="129" spans="1:13" ht="66" x14ac:dyDescent="0.3">
      <c r="A129" s="70" t="s">
        <v>16</v>
      </c>
      <c r="B129" s="71" t="s">
        <v>417</v>
      </c>
      <c r="C129" s="72" t="s">
        <v>166</v>
      </c>
      <c r="D129" s="72" t="s">
        <v>569</v>
      </c>
      <c r="E129" s="71" t="s">
        <v>21</v>
      </c>
      <c r="F129" s="73">
        <v>86</v>
      </c>
      <c r="G129" s="74"/>
      <c r="H129" s="74">
        <f>F129*G129</f>
        <v>0</v>
      </c>
    </row>
    <row r="130" spans="1:13" ht="39.6" x14ac:dyDescent="0.3">
      <c r="A130" s="70" t="s">
        <v>19</v>
      </c>
      <c r="B130" s="71" t="s">
        <v>419</v>
      </c>
      <c r="C130" s="72" t="s">
        <v>570</v>
      </c>
      <c r="D130" s="72"/>
      <c r="E130" s="71" t="s">
        <v>21</v>
      </c>
      <c r="F130" s="73">
        <v>2</v>
      </c>
      <c r="G130" s="74"/>
      <c r="H130" s="74">
        <f>F130*G130</f>
        <v>0</v>
      </c>
    </row>
    <row r="131" spans="1:13" x14ac:dyDescent="0.3">
      <c r="A131" s="35" t="s">
        <v>168</v>
      </c>
      <c r="B131" s="36"/>
      <c r="C131" s="37"/>
      <c r="D131" s="37"/>
      <c r="E131" s="36"/>
      <c r="F131" s="38"/>
      <c r="G131" s="39"/>
      <c r="H131" s="39">
        <f>SUM(H132:H134)</f>
        <v>0</v>
      </c>
    </row>
    <row r="132" spans="1:13" ht="107.4" customHeight="1" x14ac:dyDescent="0.3">
      <c r="A132" s="790" t="s">
        <v>16</v>
      </c>
      <c r="B132" s="791" t="s">
        <v>698</v>
      </c>
      <c r="C132" s="792" t="s">
        <v>699</v>
      </c>
      <c r="D132" s="792" t="s">
        <v>700</v>
      </c>
      <c r="E132" s="791" t="s">
        <v>44</v>
      </c>
      <c r="F132" s="793">
        <v>518</v>
      </c>
      <c r="G132" s="794"/>
      <c r="H132" s="788">
        <f t="shared" ref="H132:H133" si="2">F132*G132</f>
        <v>0</v>
      </c>
      <c r="I132" s="795"/>
      <c r="J132" s="795"/>
      <c r="K132" s="795"/>
      <c r="L132" s="795"/>
      <c r="M132" s="796"/>
    </row>
    <row r="133" spans="1:13" ht="132" x14ac:dyDescent="0.3">
      <c r="A133" s="790" t="s">
        <v>19</v>
      </c>
      <c r="B133" s="791" t="s">
        <v>698</v>
      </c>
      <c r="C133" s="792" t="s">
        <v>699</v>
      </c>
      <c r="D133" s="792" t="s">
        <v>701</v>
      </c>
      <c r="E133" s="791" t="s">
        <v>44</v>
      </c>
      <c r="F133" s="793">
        <v>35</v>
      </c>
      <c r="G133" s="794"/>
      <c r="H133" s="788">
        <f t="shared" si="2"/>
        <v>0</v>
      </c>
      <c r="I133" s="795"/>
      <c r="J133" s="795"/>
      <c r="K133" s="795"/>
      <c r="L133" s="795"/>
      <c r="M133" s="796"/>
    </row>
    <row r="134" spans="1:13" ht="39.6" x14ac:dyDescent="0.3">
      <c r="A134" s="70" t="s">
        <v>22</v>
      </c>
      <c r="B134" s="71" t="s">
        <v>420</v>
      </c>
      <c r="C134" s="72" t="s">
        <v>170</v>
      </c>
      <c r="D134" s="50"/>
      <c r="E134" s="71" t="s">
        <v>21</v>
      </c>
      <c r="F134" s="73">
        <v>16</v>
      </c>
      <c r="G134" s="74"/>
      <c r="H134" s="74">
        <f>F134*G134</f>
        <v>0</v>
      </c>
    </row>
    <row r="135" spans="1:13" x14ac:dyDescent="0.3">
      <c r="A135" s="35" t="s">
        <v>171</v>
      </c>
      <c r="B135" s="36"/>
      <c r="C135" s="37"/>
      <c r="D135" s="37"/>
      <c r="E135" s="36"/>
      <c r="F135" s="38"/>
      <c r="G135" s="39"/>
      <c r="H135" s="39">
        <f>H136+H138</f>
        <v>6000</v>
      </c>
    </row>
    <row r="136" spans="1:13" x14ac:dyDescent="0.3">
      <c r="A136" s="35" t="s">
        <v>571</v>
      </c>
      <c r="B136" s="36"/>
      <c r="C136" s="37"/>
      <c r="D136" s="37"/>
      <c r="E136" s="36"/>
      <c r="F136" s="38"/>
      <c r="G136" s="39"/>
      <c r="H136" s="39">
        <f>SUM(H137:H137)</f>
        <v>0</v>
      </c>
    </row>
    <row r="137" spans="1:13" s="689" customFormat="1" ht="39.6" x14ac:dyDescent="0.3">
      <c r="A137" s="784" t="s">
        <v>16</v>
      </c>
      <c r="B137" s="785" t="s">
        <v>697</v>
      </c>
      <c r="C137" s="786" t="s">
        <v>696</v>
      </c>
      <c r="D137" s="786"/>
      <c r="E137" s="785" t="s">
        <v>169</v>
      </c>
      <c r="F137" s="787">
        <v>30</v>
      </c>
      <c r="G137" s="74"/>
      <c r="H137" s="74">
        <f>F137*G137</f>
        <v>0</v>
      </c>
      <c r="I137"/>
      <c r="J137"/>
      <c r="K137"/>
      <c r="L137"/>
      <c r="M137"/>
    </row>
    <row r="138" spans="1:13" s="689" customFormat="1" x14ac:dyDescent="0.3">
      <c r="A138" s="35" t="s">
        <v>174</v>
      </c>
      <c r="B138" s="36"/>
      <c r="C138" s="37"/>
      <c r="D138" s="37"/>
      <c r="E138" s="36"/>
      <c r="F138" s="38"/>
      <c r="G138" s="39"/>
      <c r="H138" s="39">
        <f>SUM(H139:H141)</f>
        <v>6000</v>
      </c>
      <c r="I138"/>
      <c r="J138"/>
      <c r="K138"/>
      <c r="L138"/>
      <c r="M138"/>
    </row>
    <row r="139" spans="1:13" ht="158.4" x14ac:dyDescent="0.3">
      <c r="A139" s="673" t="s">
        <v>16</v>
      </c>
      <c r="B139" s="674" t="s">
        <v>422</v>
      </c>
      <c r="C139" s="676" t="s">
        <v>660</v>
      </c>
      <c r="D139" s="697"/>
      <c r="E139" s="674" t="s">
        <v>21</v>
      </c>
      <c r="F139" s="677">
        <v>1</v>
      </c>
      <c r="G139" s="678">
        <v>5000</v>
      </c>
      <c r="H139" s="678">
        <f>F139*G139</f>
        <v>5000</v>
      </c>
      <c r="I139" s="689"/>
      <c r="J139" s="689"/>
      <c r="K139" s="689"/>
      <c r="L139" s="689"/>
      <c r="M139" s="689"/>
    </row>
    <row r="140" spans="1:13" ht="145.19999999999999" x14ac:dyDescent="0.3">
      <c r="A140" s="673" t="s">
        <v>19</v>
      </c>
      <c r="B140" s="674" t="s">
        <v>423</v>
      </c>
      <c r="C140" s="676" t="s">
        <v>633</v>
      </c>
      <c r="D140" s="697"/>
      <c r="E140" s="674" t="s">
        <v>21</v>
      </c>
      <c r="F140" s="677">
        <v>1</v>
      </c>
      <c r="G140" s="678">
        <v>1000</v>
      </c>
      <c r="H140" s="678">
        <f>F140*G140</f>
        <v>1000</v>
      </c>
      <c r="I140" s="689"/>
      <c r="J140" s="689"/>
      <c r="K140" s="689"/>
      <c r="L140" s="689"/>
      <c r="M140" s="689"/>
    </row>
    <row r="141" spans="1:13" ht="39.6" x14ac:dyDescent="0.3">
      <c r="A141" s="70" t="s">
        <v>22</v>
      </c>
      <c r="B141" s="71" t="s">
        <v>424</v>
      </c>
      <c r="C141" s="72" t="s">
        <v>179</v>
      </c>
      <c r="D141" s="72"/>
      <c r="E141" s="71" t="s">
        <v>21</v>
      </c>
      <c r="F141" s="73">
        <v>1</v>
      </c>
      <c r="G141" s="74"/>
      <c r="H141" s="74">
        <f>F141*G141</f>
        <v>0</v>
      </c>
    </row>
  </sheetData>
  <mergeCells count="3">
    <mergeCell ref="A14:D14"/>
    <mergeCell ref="A18:D18"/>
    <mergeCell ref="A2:D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01"/>
  <sheetViews>
    <sheetView topLeftCell="A89" zoomScaleNormal="100" workbookViewId="0">
      <selection activeCell="E86" sqref="E86"/>
    </sheetView>
  </sheetViews>
  <sheetFormatPr defaultRowHeight="14.4" x14ac:dyDescent="0.3"/>
  <cols>
    <col min="1" max="1" width="10.44140625" customWidth="1"/>
    <col min="3" max="3" width="25.109375" customWidth="1"/>
    <col min="6" max="6" width="15.33203125" customWidth="1"/>
    <col min="7" max="7" width="17.44140625" customWidth="1"/>
    <col min="8" max="8" width="10.5546875" bestFit="1" customWidth="1"/>
  </cols>
  <sheetData>
    <row r="1" spans="1:10" ht="15" thickBot="1" x14ac:dyDescent="0.35"/>
    <row r="2" spans="1:10" x14ac:dyDescent="0.3">
      <c r="A2" s="886" t="s">
        <v>502</v>
      </c>
      <c r="B2" s="887"/>
      <c r="C2" s="887"/>
      <c r="D2" s="887"/>
      <c r="E2" s="887"/>
      <c r="F2" s="887"/>
      <c r="G2" s="888"/>
    </row>
    <row r="3" spans="1:10" ht="15" thickBot="1" x14ac:dyDescent="0.35">
      <c r="A3" s="889"/>
      <c r="B3" s="890"/>
      <c r="C3" s="890"/>
      <c r="D3" s="890"/>
      <c r="E3" s="890"/>
      <c r="F3" s="890"/>
      <c r="G3" s="891"/>
    </row>
    <row r="5" spans="1:10" ht="15" thickBot="1" x14ac:dyDescent="0.35">
      <c r="A5" s="518" t="s">
        <v>581</v>
      </c>
      <c r="B5" s="517"/>
      <c r="C5" s="517"/>
      <c r="D5" s="517"/>
      <c r="E5" s="517"/>
      <c r="F5" s="517"/>
    </row>
    <row r="6" spans="1:10" x14ac:dyDescent="0.3">
      <c r="A6" s="513" t="s">
        <v>214</v>
      </c>
      <c r="B6" s="514" t="s">
        <v>215</v>
      </c>
      <c r="C6" s="515"/>
      <c r="D6" s="514"/>
      <c r="E6" s="514"/>
      <c r="F6" s="635">
        <f>G28</f>
        <v>0</v>
      </c>
    </row>
    <row r="7" spans="1:10" x14ac:dyDescent="0.3">
      <c r="A7" s="516" t="s">
        <v>224</v>
      </c>
      <c r="B7" s="432" t="s">
        <v>181</v>
      </c>
      <c r="C7" s="542"/>
      <c r="D7" s="170"/>
      <c r="E7" s="170"/>
      <c r="F7" s="636">
        <f>G52</f>
        <v>0</v>
      </c>
    </row>
    <row r="8" spans="1:10" x14ac:dyDescent="0.3">
      <c r="A8" s="516" t="s">
        <v>240</v>
      </c>
      <c r="B8" s="432" t="s">
        <v>241</v>
      </c>
      <c r="C8" s="542"/>
      <c r="D8" s="170"/>
      <c r="E8" s="170"/>
      <c r="F8" s="636">
        <f>G70</f>
        <v>0</v>
      </c>
    </row>
    <row r="9" spans="1:10" x14ac:dyDescent="0.3">
      <c r="A9" s="516" t="s">
        <v>258</v>
      </c>
      <c r="B9" s="170" t="s">
        <v>271</v>
      </c>
      <c r="C9" s="542"/>
      <c r="D9" s="170"/>
      <c r="E9" s="170"/>
      <c r="F9" s="636">
        <f>G88</f>
        <v>0</v>
      </c>
    </row>
    <row r="10" spans="1:10" ht="15" thickBot="1" x14ac:dyDescent="0.35">
      <c r="A10" s="516" t="s">
        <v>267</v>
      </c>
      <c r="B10" s="432" t="s">
        <v>189</v>
      </c>
      <c r="C10" s="542"/>
      <c r="D10" s="170"/>
      <c r="E10" s="170"/>
      <c r="F10" s="636">
        <f>G100</f>
        <v>1200</v>
      </c>
    </row>
    <row r="11" spans="1:10" x14ac:dyDescent="0.3">
      <c r="A11" s="893" t="s">
        <v>624</v>
      </c>
      <c r="B11" s="893"/>
      <c r="C11" s="893"/>
      <c r="D11" s="893"/>
      <c r="E11" s="893"/>
      <c r="F11" s="893"/>
    </row>
    <row r="12" spans="1:10" ht="15.6" x14ac:dyDescent="0.3">
      <c r="A12" s="393" t="s">
        <v>472</v>
      </c>
      <c r="B12" s="839"/>
      <c r="C12" s="839"/>
      <c r="D12" s="839"/>
      <c r="E12" s="839"/>
      <c r="F12" s="637">
        <f>SUM(F5:F10)</f>
        <v>1200</v>
      </c>
    </row>
    <row r="13" spans="1:10" ht="15.6" x14ac:dyDescent="0.3">
      <c r="A13" s="393"/>
      <c r="B13" s="541"/>
      <c r="C13" s="541"/>
      <c r="D13" s="541"/>
      <c r="E13" s="541"/>
      <c r="F13" s="638"/>
    </row>
    <row r="14" spans="1:10" ht="15.6" x14ac:dyDescent="0.3">
      <c r="A14" s="634" t="s">
        <v>5</v>
      </c>
      <c r="B14" s="892"/>
      <c r="C14" s="892"/>
      <c r="D14" s="892"/>
      <c r="E14" s="892"/>
      <c r="F14" s="637">
        <f>F12*0.22</f>
        <v>264</v>
      </c>
      <c r="H14" s="423"/>
    </row>
    <row r="15" spans="1:10" ht="15.6" x14ac:dyDescent="0.3">
      <c r="A15" s="895" t="s">
        <v>485</v>
      </c>
      <c r="B15" s="896"/>
      <c r="C15" s="896"/>
      <c r="D15" s="896"/>
      <c r="E15" s="896"/>
      <c r="F15" s="897"/>
    </row>
    <row r="16" spans="1:10" ht="16.2" thickBot="1" x14ac:dyDescent="0.35">
      <c r="A16" s="894" t="s">
        <v>6</v>
      </c>
      <c r="B16" s="894"/>
      <c r="C16" s="657"/>
      <c r="D16" s="657"/>
      <c r="E16" s="657"/>
      <c r="F16" s="658">
        <f>F12*1.22</f>
        <v>1464</v>
      </c>
      <c r="J16" s="133"/>
    </row>
    <row r="17" spans="1:7" ht="16.2" thickTop="1" x14ac:dyDescent="0.3">
      <c r="A17" s="393"/>
      <c r="B17" s="495"/>
      <c r="C17" s="495"/>
      <c r="D17" s="495"/>
      <c r="E17" s="495"/>
      <c r="F17" s="394"/>
    </row>
    <row r="18" spans="1:7" x14ac:dyDescent="0.3">
      <c r="A18" s="862" t="s">
        <v>572</v>
      </c>
      <c r="B18" s="862"/>
      <c r="C18" s="862"/>
      <c r="D18" s="862"/>
      <c r="E18" s="862"/>
      <c r="F18" s="862"/>
      <c r="G18" s="862"/>
    </row>
    <row r="19" spans="1:7" ht="13.5" customHeight="1" x14ac:dyDescent="0.3">
      <c r="A19" s="133"/>
      <c r="B19" s="133"/>
      <c r="D19" s="133"/>
    </row>
    <row r="20" spans="1:7" ht="27" customHeight="1" x14ac:dyDescent="0.3">
      <c r="A20" s="656" t="s">
        <v>209</v>
      </c>
      <c r="B20" s="656" t="s">
        <v>210</v>
      </c>
      <c r="C20" s="656" t="s">
        <v>211</v>
      </c>
      <c r="D20" s="656" t="s">
        <v>212</v>
      </c>
      <c r="E20" s="656" t="s">
        <v>213</v>
      </c>
      <c r="F20" s="654" t="s">
        <v>631</v>
      </c>
      <c r="G20" s="655" t="s">
        <v>632</v>
      </c>
    </row>
    <row r="21" spans="1:7" ht="15" thickBot="1" x14ac:dyDescent="0.35">
      <c r="A21" s="133"/>
      <c r="B21" s="133"/>
      <c r="C21" s="243"/>
      <c r="D21" s="244"/>
      <c r="E21" s="245"/>
      <c r="F21" s="245"/>
      <c r="G21" s="651"/>
    </row>
    <row r="22" spans="1:7" ht="16.2" thickBot="1" x14ac:dyDescent="0.35">
      <c r="A22" s="86"/>
      <c r="B22" s="87" t="s">
        <v>214</v>
      </c>
      <c r="C22" s="88" t="s">
        <v>215</v>
      </c>
      <c r="D22" s="89"/>
      <c r="E22" s="90"/>
      <c r="F22" s="91"/>
      <c r="G22" s="650"/>
    </row>
    <row r="23" spans="1:7" x14ac:dyDescent="0.3">
      <c r="A23" s="142"/>
      <c r="B23" s="743"/>
      <c r="C23" s="767"/>
      <c r="D23" s="745"/>
      <c r="E23" s="768"/>
      <c r="F23" s="769"/>
      <c r="G23" s="768"/>
    </row>
    <row r="24" spans="1:7" ht="65.25" customHeight="1" x14ac:dyDescent="0.3">
      <c r="A24" s="746" t="s">
        <v>1</v>
      </c>
      <c r="B24" s="752" t="s">
        <v>216</v>
      </c>
      <c r="C24" s="748" t="s">
        <v>573</v>
      </c>
      <c r="D24" s="749" t="s">
        <v>218</v>
      </c>
      <c r="E24" s="264">
        <v>1</v>
      </c>
      <c r="F24" s="750"/>
      <c r="G24" s="264">
        <f>E24*F24</f>
        <v>0</v>
      </c>
    </row>
    <row r="25" spans="1:7" x14ac:dyDescent="0.3">
      <c r="A25" s="746"/>
      <c r="B25" s="746"/>
      <c r="C25" s="751"/>
      <c r="D25" s="749"/>
      <c r="E25" s="264"/>
      <c r="F25" s="750"/>
      <c r="G25" s="264"/>
    </row>
    <row r="26" spans="1:7" ht="76.5" customHeight="1" x14ac:dyDescent="0.3">
      <c r="A26" s="746" t="s">
        <v>3</v>
      </c>
      <c r="B26" s="752" t="s">
        <v>574</v>
      </c>
      <c r="C26" s="748" t="s">
        <v>575</v>
      </c>
      <c r="D26" s="749" t="s">
        <v>21</v>
      </c>
      <c r="E26" s="264">
        <v>5</v>
      </c>
      <c r="F26" s="750"/>
      <c r="G26" s="264">
        <f>E26*F26</f>
        <v>0</v>
      </c>
    </row>
    <row r="27" spans="1:7" ht="15" thickBot="1" x14ac:dyDescent="0.35">
      <c r="A27" s="96"/>
      <c r="B27" s="96"/>
      <c r="C27" s="767"/>
      <c r="D27" s="98"/>
      <c r="E27" s="99"/>
      <c r="F27" s="100"/>
      <c r="G27" s="99"/>
    </row>
    <row r="28" spans="1:7" ht="15" thickBot="1" x14ac:dyDescent="0.35">
      <c r="A28" s="110"/>
      <c r="B28" s="111" t="s">
        <v>214</v>
      </c>
      <c r="C28" s="837" t="s">
        <v>223</v>
      </c>
      <c r="D28" s="837"/>
      <c r="E28" s="837"/>
      <c r="F28" s="837"/>
      <c r="G28" s="112">
        <f>SUM(G23:G27)</f>
        <v>0</v>
      </c>
    </row>
    <row r="29" spans="1:7" ht="15" thickBot="1" x14ac:dyDescent="0.35">
      <c r="A29" s="246"/>
      <c r="B29" s="247"/>
      <c r="C29" s="248"/>
      <c r="D29" s="244"/>
      <c r="E29" s="245"/>
      <c r="F29" s="249"/>
      <c r="G29" s="250"/>
    </row>
    <row r="30" spans="1:7" ht="16.2" thickBot="1" x14ac:dyDescent="0.35">
      <c r="A30" s="86"/>
      <c r="B30" s="87" t="s">
        <v>224</v>
      </c>
      <c r="C30" s="88" t="s">
        <v>181</v>
      </c>
      <c r="D30" s="89"/>
      <c r="E30" s="90"/>
      <c r="F30" s="91"/>
      <c r="G30" s="92"/>
    </row>
    <row r="31" spans="1:7" x14ac:dyDescent="0.3">
      <c r="A31" s="142"/>
      <c r="B31" s="142"/>
      <c r="C31" s="109"/>
      <c r="D31" s="144"/>
      <c r="E31" s="741"/>
      <c r="F31" s="742"/>
      <c r="G31" s="741"/>
    </row>
    <row r="32" spans="1:7" ht="129.6" x14ac:dyDescent="0.3">
      <c r="A32" s="746" t="s">
        <v>1</v>
      </c>
      <c r="B32" s="747" t="s">
        <v>225</v>
      </c>
      <c r="C32" s="748" t="s">
        <v>226</v>
      </c>
      <c r="D32" s="749" t="s">
        <v>55</v>
      </c>
      <c r="E32" s="264">
        <v>5</v>
      </c>
      <c r="F32" s="750"/>
      <c r="G32" s="264">
        <f>E32*F32</f>
        <v>0</v>
      </c>
    </row>
    <row r="33" spans="1:7" x14ac:dyDescent="0.3">
      <c r="A33" s="746"/>
      <c r="B33" s="746"/>
      <c r="C33" s="751"/>
      <c r="D33" s="749"/>
      <c r="E33" s="264"/>
      <c r="F33" s="750"/>
      <c r="G33" s="264"/>
    </row>
    <row r="34" spans="1:7" ht="86.4" x14ac:dyDescent="0.3">
      <c r="A34" s="746" t="s">
        <v>3</v>
      </c>
      <c r="B34" s="747" t="s">
        <v>576</v>
      </c>
      <c r="C34" s="748" t="s">
        <v>577</v>
      </c>
      <c r="D34" s="749" t="s">
        <v>55</v>
      </c>
      <c r="E34" s="264">
        <v>110</v>
      </c>
      <c r="F34" s="750"/>
      <c r="G34" s="264">
        <f>E34*F34</f>
        <v>0</v>
      </c>
    </row>
    <row r="35" spans="1:7" x14ac:dyDescent="0.3">
      <c r="A35" s="746"/>
      <c r="B35" s="752"/>
      <c r="C35" s="748"/>
      <c r="D35" s="749"/>
      <c r="E35" s="264"/>
      <c r="F35" s="750"/>
      <c r="G35" s="264"/>
    </row>
    <row r="36" spans="1:7" ht="57.6" x14ac:dyDescent="0.3">
      <c r="A36" s="746" t="s">
        <v>182</v>
      </c>
      <c r="B36" s="747" t="s">
        <v>229</v>
      </c>
      <c r="C36" s="748" t="s">
        <v>676</v>
      </c>
      <c r="D36" s="749" t="s">
        <v>55</v>
      </c>
      <c r="E36" s="264">
        <v>100</v>
      </c>
      <c r="F36" s="750"/>
      <c r="G36" s="264">
        <f>E36*F36</f>
        <v>0</v>
      </c>
    </row>
    <row r="37" spans="1:7" ht="57.6" x14ac:dyDescent="0.3">
      <c r="A37" s="746" t="s">
        <v>668</v>
      </c>
      <c r="B37" s="747" t="s">
        <v>675</v>
      </c>
      <c r="C37" s="748" t="s">
        <v>667</v>
      </c>
      <c r="D37" s="749" t="s">
        <v>55</v>
      </c>
      <c r="E37" s="264">
        <v>100</v>
      </c>
      <c r="F37" s="750"/>
      <c r="G37" s="264">
        <f>E37*F37</f>
        <v>0</v>
      </c>
    </row>
    <row r="38" spans="1:7" ht="57.6" x14ac:dyDescent="0.3">
      <c r="A38" s="746" t="s">
        <v>669</v>
      </c>
      <c r="B38" s="752" t="s">
        <v>216</v>
      </c>
      <c r="C38" s="748" t="s">
        <v>230</v>
      </c>
      <c r="D38" s="749" t="s">
        <v>55</v>
      </c>
      <c r="E38" s="264">
        <v>50</v>
      </c>
      <c r="F38" s="750"/>
      <c r="G38" s="264">
        <f>E38*F38</f>
        <v>0</v>
      </c>
    </row>
    <row r="39" spans="1:7" x14ac:dyDescent="0.3">
      <c r="A39" s="746"/>
      <c r="B39" s="752"/>
      <c r="C39" s="748"/>
      <c r="D39" s="749"/>
      <c r="E39" s="264"/>
      <c r="F39" s="750"/>
      <c r="G39" s="264"/>
    </row>
    <row r="40" spans="1:7" ht="171.75" customHeight="1" x14ac:dyDescent="0.3">
      <c r="A40" s="746" t="s">
        <v>670</v>
      </c>
      <c r="B40" s="752" t="s">
        <v>216</v>
      </c>
      <c r="C40" s="748" t="s">
        <v>232</v>
      </c>
      <c r="D40" s="749" t="s">
        <v>55</v>
      </c>
      <c r="E40" s="264">
        <f>E38</f>
        <v>50</v>
      </c>
      <c r="F40" s="750"/>
      <c r="G40" s="264">
        <f>E40*F40</f>
        <v>0</v>
      </c>
    </row>
    <row r="41" spans="1:7" x14ac:dyDescent="0.3">
      <c r="A41" s="746"/>
      <c r="B41" s="752"/>
      <c r="C41" s="748"/>
      <c r="D41" s="749"/>
      <c r="E41" s="264"/>
      <c r="F41" s="750"/>
      <c r="G41" s="264"/>
    </row>
    <row r="42" spans="1:7" ht="105" customHeight="1" x14ac:dyDescent="0.3">
      <c r="A42" s="746" t="s">
        <v>671</v>
      </c>
      <c r="B42" s="752" t="s">
        <v>216</v>
      </c>
      <c r="C42" s="748" t="s">
        <v>233</v>
      </c>
      <c r="D42" s="749" t="s">
        <v>55</v>
      </c>
      <c r="E42" s="264">
        <f>E34+E36-E38</f>
        <v>160</v>
      </c>
      <c r="F42" s="750"/>
      <c r="G42" s="264">
        <f>E42*F42</f>
        <v>0</v>
      </c>
    </row>
    <row r="43" spans="1:7" x14ac:dyDescent="0.3">
      <c r="A43" s="746"/>
      <c r="B43" s="752"/>
      <c r="C43" s="748"/>
      <c r="D43" s="749"/>
      <c r="E43" s="264"/>
      <c r="F43" s="750"/>
      <c r="G43" s="264"/>
    </row>
    <row r="44" spans="1:7" ht="65.25" customHeight="1" x14ac:dyDescent="0.3">
      <c r="A44" s="746" t="s">
        <v>672</v>
      </c>
      <c r="B44" s="747" t="s">
        <v>234</v>
      </c>
      <c r="C44" s="751" t="s">
        <v>235</v>
      </c>
      <c r="D44" s="749" t="s">
        <v>28</v>
      </c>
      <c r="E44" s="264">
        <v>100</v>
      </c>
      <c r="F44" s="750"/>
      <c r="G44" s="264">
        <f>E44*F44</f>
        <v>0</v>
      </c>
    </row>
    <row r="45" spans="1:7" x14ac:dyDescent="0.3">
      <c r="A45" s="746"/>
      <c r="B45" s="747"/>
      <c r="C45" s="751"/>
      <c r="D45" s="749"/>
      <c r="E45" s="264"/>
      <c r="F45" s="750"/>
      <c r="G45" s="264"/>
    </row>
    <row r="46" spans="1:7" ht="73.5" customHeight="1" x14ac:dyDescent="0.3">
      <c r="A46" s="746" t="s">
        <v>673</v>
      </c>
      <c r="B46" s="752" t="s">
        <v>216</v>
      </c>
      <c r="C46" s="751" t="s">
        <v>236</v>
      </c>
      <c r="D46" s="749" t="s">
        <v>28</v>
      </c>
      <c r="E46" s="264">
        <v>100</v>
      </c>
      <c r="F46" s="750"/>
      <c r="G46" s="264">
        <f>E46*F46</f>
        <v>0</v>
      </c>
    </row>
    <row r="47" spans="1:7" x14ac:dyDescent="0.3">
      <c r="A47" s="746"/>
      <c r="B47" s="752"/>
      <c r="C47" s="751"/>
      <c r="D47" s="749"/>
      <c r="E47" s="264"/>
      <c r="F47" s="750"/>
      <c r="G47" s="264"/>
    </row>
    <row r="48" spans="1:7" ht="45" customHeight="1" x14ac:dyDescent="0.3">
      <c r="A48" s="746" t="s">
        <v>674</v>
      </c>
      <c r="B48" s="752" t="s">
        <v>75</v>
      </c>
      <c r="C48" s="751" t="s">
        <v>237</v>
      </c>
      <c r="D48" s="749" t="s">
        <v>28</v>
      </c>
      <c r="E48" s="264">
        <f>E46</f>
        <v>100</v>
      </c>
      <c r="F48" s="750"/>
      <c r="G48" s="264">
        <f>E48*F48</f>
        <v>0</v>
      </c>
    </row>
    <row r="49" spans="1:7" x14ac:dyDescent="0.3">
      <c r="A49" s="746"/>
      <c r="B49" s="752"/>
      <c r="C49" s="751"/>
      <c r="D49" s="749"/>
      <c r="E49" s="264"/>
      <c r="F49" s="750"/>
      <c r="G49" s="264"/>
    </row>
    <row r="50" spans="1:7" ht="32.25" customHeight="1" x14ac:dyDescent="0.3">
      <c r="A50" s="746" t="s">
        <v>677</v>
      </c>
      <c r="B50" s="752" t="s">
        <v>78</v>
      </c>
      <c r="C50" s="751" t="s">
        <v>238</v>
      </c>
      <c r="D50" s="749" t="s">
        <v>28</v>
      </c>
      <c r="E50" s="264">
        <f>E48</f>
        <v>100</v>
      </c>
      <c r="F50" s="750"/>
      <c r="G50" s="264">
        <f>E50*F50</f>
        <v>0</v>
      </c>
    </row>
    <row r="51" spans="1:7" x14ac:dyDescent="0.3">
      <c r="A51" s="746"/>
      <c r="B51" s="752"/>
      <c r="C51" s="751"/>
      <c r="D51" s="749"/>
      <c r="E51" s="264"/>
      <c r="F51" s="750"/>
      <c r="G51" s="264"/>
    </row>
    <row r="52" spans="1:7" x14ac:dyDescent="0.3">
      <c r="A52" s="753"/>
      <c r="B52" s="753" t="s">
        <v>224</v>
      </c>
      <c r="C52" s="754" t="s">
        <v>239</v>
      </c>
      <c r="D52" s="755"/>
      <c r="E52" s="756"/>
      <c r="F52" s="757"/>
      <c r="G52" s="756">
        <f>SUM(G31:G51)</f>
        <v>0</v>
      </c>
    </row>
    <row r="53" spans="1:7" x14ac:dyDescent="0.3">
      <c r="A53" s="758"/>
      <c r="B53" s="758"/>
      <c r="C53" s="46"/>
      <c r="D53" s="758"/>
      <c r="E53" s="46"/>
      <c r="F53" s="759"/>
      <c r="G53" s="46"/>
    </row>
    <row r="54" spans="1:7" ht="15.6" x14ac:dyDescent="0.3">
      <c r="A54" s="760"/>
      <c r="B54" s="761" t="s">
        <v>240</v>
      </c>
      <c r="C54" s="762" t="s">
        <v>241</v>
      </c>
      <c r="D54" s="763"/>
      <c r="E54" s="764"/>
      <c r="F54" s="765"/>
      <c r="G54" s="765"/>
    </row>
    <row r="55" spans="1:7" x14ac:dyDescent="0.3">
      <c r="A55" s="746"/>
      <c r="B55" s="752"/>
      <c r="C55" s="751"/>
      <c r="D55" s="749"/>
      <c r="E55" s="264"/>
      <c r="F55" s="750"/>
      <c r="G55" s="264"/>
    </row>
    <row r="56" spans="1:7" ht="67.5" customHeight="1" x14ac:dyDescent="0.3">
      <c r="A56" s="746" t="s">
        <v>1</v>
      </c>
      <c r="B56" s="752" t="s">
        <v>242</v>
      </c>
      <c r="C56" s="751" t="s">
        <v>243</v>
      </c>
      <c r="D56" s="749" t="s">
        <v>28</v>
      </c>
      <c r="E56" s="264">
        <v>50</v>
      </c>
      <c r="F56" s="750"/>
      <c r="G56" s="264">
        <f>E56*F56</f>
        <v>0</v>
      </c>
    </row>
    <row r="57" spans="1:7" x14ac:dyDescent="0.3">
      <c r="A57" s="746"/>
      <c r="B57" s="752"/>
      <c r="C57" s="748"/>
      <c r="D57" s="749"/>
      <c r="E57" s="264"/>
      <c r="F57" s="750"/>
      <c r="G57" s="264"/>
    </row>
    <row r="58" spans="1:7" ht="70.5" customHeight="1" x14ac:dyDescent="0.3">
      <c r="A58" s="746" t="s">
        <v>3</v>
      </c>
      <c r="B58" s="747" t="s">
        <v>244</v>
      </c>
      <c r="C58" s="766" t="s">
        <v>444</v>
      </c>
      <c r="D58" s="749" t="s">
        <v>55</v>
      </c>
      <c r="E58" s="264">
        <v>48</v>
      </c>
      <c r="F58" s="750"/>
      <c r="G58" s="264">
        <f>E58*F58</f>
        <v>0</v>
      </c>
    </row>
    <row r="59" spans="1:7" x14ac:dyDescent="0.3">
      <c r="A59" s="746"/>
      <c r="B59" s="752"/>
      <c r="C59" s="751"/>
      <c r="D59" s="749"/>
      <c r="E59" s="264"/>
      <c r="F59" s="750"/>
      <c r="G59" s="264"/>
    </row>
    <row r="60" spans="1:7" ht="169.5" customHeight="1" x14ac:dyDescent="0.3">
      <c r="A60" s="746" t="s">
        <v>182</v>
      </c>
      <c r="B60" s="752" t="s">
        <v>216</v>
      </c>
      <c r="C60" s="748" t="s">
        <v>445</v>
      </c>
      <c r="D60" s="749" t="s">
        <v>55</v>
      </c>
      <c r="E60" s="264">
        <v>195</v>
      </c>
      <c r="F60" s="750"/>
      <c r="G60" s="264">
        <f>E60*F60</f>
        <v>0</v>
      </c>
    </row>
    <row r="61" spans="1:7" x14ac:dyDescent="0.3">
      <c r="A61" s="746"/>
      <c r="B61" s="752"/>
      <c r="C61" s="748"/>
      <c r="D61" s="749"/>
      <c r="E61" s="264"/>
      <c r="F61" s="750"/>
      <c r="G61" s="264"/>
    </row>
    <row r="62" spans="1:7" ht="54" customHeight="1" x14ac:dyDescent="0.3">
      <c r="A62" s="746" t="s">
        <v>184</v>
      </c>
      <c r="B62" s="752" t="s">
        <v>446</v>
      </c>
      <c r="C62" s="748" t="s">
        <v>447</v>
      </c>
      <c r="D62" s="749" t="s">
        <v>28</v>
      </c>
      <c r="E62" s="264">
        <v>14</v>
      </c>
      <c r="F62" s="750"/>
      <c r="G62" s="264">
        <f>E62*F62</f>
        <v>0</v>
      </c>
    </row>
    <row r="63" spans="1:7" x14ac:dyDescent="0.3">
      <c r="A63" s="746"/>
      <c r="B63" s="752"/>
      <c r="C63" s="748"/>
      <c r="D63" s="749"/>
      <c r="E63" s="264"/>
      <c r="F63" s="750"/>
      <c r="G63" s="264"/>
    </row>
    <row r="64" spans="1:7" ht="75" customHeight="1" x14ac:dyDescent="0.3">
      <c r="A64" s="746" t="s">
        <v>231</v>
      </c>
      <c r="B64" s="752" t="s">
        <v>250</v>
      </c>
      <c r="C64" s="748" t="s">
        <v>448</v>
      </c>
      <c r="D64" s="749" t="s">
        <v>28</v>
      </c>
      <c r="E64" s="264">
        <v>50</v>
      </c>
      <c r="F64" s="750"/>
      <c r="G64" s="264">
        <f>E64*F64</f>
        <v>0</v>
      </c>
    </row>
    <row r="65" spans="1:7" x14ac:dyDescent="0.3">
      <c r="A65" s="746"/>
      <c r="B65" s="752"/>
      <c r="C65" s="748"/>
      <c r="D65" s="749"/>
      <c r="E65" s="264"/>
      <c r="F65" s="750"/>
      <c r="G65" s="264"/>
    </row>
    <row r="66" spans="1:7" ht="110.25" customHeight="1" x14ac:dyDescent="0.3">
      <c r="A66" s="746" t="s">
        <v>186</v>
      </c>
      <c r="B66" s="747" t="s">
        <v>449</v>
      </c>
      <c r="C66" s="748" t="s">
        <v>450</v>
      </c>
      <c r="D66" s="749" t="s">
        <v>55</v>
      </c>
      <c r="E66" s="264">
        <v>35</v>
      </c>
      <c r="F66" s="750"/>
      <c r="G66" s="264">
        <f>E66*F66</f>
        <v>0</v>
      </c>
    </row>
    <row r="67" spans="1:7" x14ac:dyDescent="0.3">
      <c r="A67" s="746"/>
      <c r="B67" s="752"/>
      <c r="C67" s="748"/>
      <c r="D67" s="749"/>
      <c r="E67" s="264"/>
      <c r="F67" s="750"/>
      <c r="G67" s="264"/>
    </row>
    <row r="68" spans="1:7" ht="108.75" customHeight="1" x14ac:dyDescent="0.3">
      <c r="A68" s="746" t="s">
        <v>188</v>
      </c>
      <c r="B68" s="752" t="s">
        <v>254</v>
      </c>
      <c r="C68" s="751" t="s">
        <v>276</v>
      </c>
      <c r="D68" s="749" t="s">
        <v>256</v>
      </c>
      <c r="E68" s="264">
        <v>1075.8</v>
      </c>
      <c r="F68" s="750"/>
      <c r="G68" s="264">
        <f>E68*F68</f>
        <v>0</v>
      </c>
    </row>
    <row r="69" spans="1:7" ht="15" thickBot="1" x14ac:dyDescent="0.35">
      <c r="A69" s="743"/>
      <c r="B69" s="744"/>
      <c r="C69" s="97"/>
      <c r="D69" s="745"/>
      <c r="E69" s="99"/>
      <c r="F69" s="100"/>
      <c r="G69" s="99"/>
    </row>
    <row r="70" spans="1:7" ht="15" thickBot="1" x14ac:dyDescent="0.35">
      <c r="A70" s="134"/>
      <c r="B70" s="111" t="s">
        <v>240</v>
      </c>
      <c r="C70" s="494" t="s">
        <v>257</v>
      </c>
      <c r="D70" s="136"/>
      <c r="E70" s="137"/>
      <c r="F70" s="138"/>
      <c r="G70" s="112">
        <f>SUM(G55:G69)</f>
        <v>0</v>
      </c>
    </row>
    <row r="71" spans="1:7" ht="15" thickBot="1" x14ac:dyDescent="0.35">
      <c r="A71" s="247"/>
      <c r="B71" s="247"/>
      <c r="C71" s="252"/>
      <c r="D71" s="253"/>
      <c r="E71" s="250"/>
      <c r="F71" s="254"/>
      <c r="G71" s="250"/>
    </row>
    <row r="72" spans="1:7" ht="16.2" thickBot="1" x14ac:dyDescent="0.35">
      <c r="A72" s="86"/>
      <c r="B72" s="87" t="s">
        <v>258</v>
      </c>
      <c r="C72" s="88" t="s">
        <v>185</v>
      </c>
      <c r="D72" s="89"/>
      <c r="E72" s="90"/>
      <c r="F72" s="91"/>
      <c r="G72" s="92"/>
    </row>
    <row r="73" spans="1:7" x14ac:dyDescent="0.3">
      <c r="A73" s="95"/>
      <c r="B73" s="101"/>
      <c r="C73" s="106"/>
      <c r="D73" s="103"/>
      <c r="E73" s="104"/>
      <c r="F73" s="105"/>
      <c r="G73" s="104"/>
    </row>
    <row r="74" spans="1:7" ht="105" customHeight="1" x14ac:dyDescent="0.3">
      <c r="A74" s="95" t="s">
        <v>1</v>
      </c>
      <c r="B74" s="101" t="s">
        <v>216</v>
      </c>
      <c r="C74" s="106" t="s">
        <v>259</v>
      </c>
      <c r="D74" s="103" t="s">
        <v>55</v>
      </c>
      <c r="E74" s="104">
        <v>68</v>
      </c>
      <c r="F74" s="105"/>
      <c r="G74" s="104">
        <f>E74*F74</f>
        <v>0</v>
      </c>
    </row>
    <row r="75" spans="1:7" x14ac:dyDescent="0.3">
      <c r="A75" s="95"/>
      <c r="B75" s="101"/>
      <c r="C75" s="106"/>
      <c r="D75" s="103"/>
      <c r="E75" s="104"/>
      <c r="F75" s="105"/>
      <c r="G75" s="104"/>
    </row>
    <row r="76" spans="1:7" ht="105" customHeight="1" x14ac:dyDescent="0.3">
      <c r="A76" s="95" t="s">
        <v>3</v>
      </c>
      <c r="B76" s="101" t="s">
        <v>216</v>
      </c>
      <c r="C76" s="106" t="s">
        <v>260</v>
      </c>
      <c r="D76" s="103" t="s">
        <v>169</v>
      </c>
      <c r="E76" s="104">
        <v>36</v>
      </c>
      <c r="F76" s="105"/>
      <c r="G76" s="104">
        <f>F76*E76</f>
        <v>0</v>
      </c>
    </row>
    <row r="77" spans="1:7" x14ac:dyDescent="0.3">
      <c r="A77" s="95"/>
      <c r="B77" s="101"/>
      <c r="C77" s="106"/>
      <c r="D77" s="103"/>
      <c r="E77" s="104"/>
      <c r="F77" s="105"/>
      <c r="G77" s="104"/>
    </row>
    <row r="78" spans="1:7" ht="137.25" customHeight="1" x14ac:dyDescent="0.3">
      <c r="A78" s="95" t="s">
        <v>182</v>
      </c>
      <c r="B78" s="101" t="s">
        <v>216</v>
      </c>
      <c r="C78" s="106" t="s">
        <v>261</v>
      </c>
      <c r="D78" s="103" t="s">
        <v>169</v>
      </c>
      <c r="E78" s="104">
        <v>8</v>
      </c>
      <c r="F78" s="105"/>
      <c r="G78" s="104">
        <f>F78*E78</f>
        <v>0</v>
      </c>
    </row>
    <row r="79" spans="1:7" x14ac:dyDescent="0.3">
      <c r="A79" s="95"/>
      <c r="B79" s="101"/>
      <c r="C79" s="106"/>
      <c r="D79" s="103"/>
      <c r="E79" s="104"/>
      <c r="F79" s="105"/>
      <c r="G79" s="104"/>
    </row>
    <row r="80" spans="1:7" ht="144.75" customHeight="1" x14ac:dyDescent="0.3">
      <c r="A80" s="95" t="s">
        <v>184</v>
      </c>
      <c r="B80" s="101" t="s">
        <v>451</v>
      </c>
      <c r="C80" s="106" t="s">
        <v>578</v>
      </c>
      <c r="D80" s="103" t="s">
        <v>21</v>
      </c>
      <c r="E80" s="104">
        <v>1</v>
      </c>
      <c r="F80" s="105"/>
      <c r="G80" s="104">
        <f>F80*E80</f>
        <v>0</v>
      </c>
    </row>
    <row r="81" spans="1:7" x14ac:dyDescent="0.3">
      <c r="A81" s="95"/>
      <c r="B81" s="101"/>
      <c r="C81" s="106"/>
      <c r="D81" s="103"/>
      <c r="E81" s="104"/>
      <c r="F81" s="105"/>
      <c r="G81" s="104"/>
    </row>
    <row r="82" spans="1:7" ht="100.5" customHeight="1" x14ac:dyDescent="0.3">
      <c r="A82" s="95" t="s">
        <v>231</v>
      </c>
      <c r="B82" s="101" t="s">
        <v>453</v>
      </c>
      <c r="C82" s="106" t="s">
        <v>454</v>
      </c>
      <c r="D82" s="103" t="s">
        <v>21</v>
      </c>
      <c r="E82" s="104">
        <v>1</v>
      </c>
      <c r="F82" s="105"/>
      <c r="G82" s="104">
        <f>F82*E82</f>
        <v>0</v>
      </c>
    </row>
    <row r="83" spans="1:7" x14ac:dyDescent="0.3">
      <c r="A83" s="95"/>
      <c r="B83" s="101"/>
      <c r="C83" s="106"/>
      <c r="D83" s="103"/>
      <c r="E83" s="104"/>
      <c r="F83" s="105"/>
      <c r="G83" s="104"/>
    </row>
    <row r="84" spans="1:7" ht="252" customHeight="1" x14ac:dyDescent="0.3">
      <c r="A84" s="95" t="s">
        <v>186</v>
      </c>
      <c r="B84" s="101" t="s">
        <v>579</v>
      </c>
      <c r="C84" s="106" t="s">
        <v>580</v>
      </c>
      <c r="D84" s="777" t="s">
        <v>21</v>
      </c>
      <c r="E84" s="104">
        <v>1</v>
      </c>
      <c r="F84" s="105"/>
      <c r="G84" s="104">
        <f>E84*F84</f>
        <v>0</v>
      </c>
    </row>
    <row r="85" spans="1:7" x14ac:dyDescent="0.3">
      <c r="A85" s="95"/>
      <c r="B85" s="101"/>
      <c r="C85" s="106"/>
      <c r="D85" s="103"/>
      <c r="E85" s="104"/>
      <c r="F85" s="105"/>
      <c r="G85" s="104"/>
    </row>
    <row r="86" spans="1:7" ht="252.75" customHeight="1" x14ac:dyDescent="0.3">
      <c r="A86" s="95" t="s">
        <v>188</v>
      </c>
      <c r="B86" s="143" t="s">
        <v>216</v>
      </c>
      <c r="C86" s="106" t="s">
        <v>456</v>
      </c>
      <c r="D86" s="103" t="s">
        <v>218</v>
      </c>
      <c r="E86" s="104">
        <v>1</v>
      </c>
      <c r="F86" s="105"/>
      <c r="G86" s="104">
        <f>E86*F86</f>
        <v>0</v>
      </c>
    </row>
    <row r="87" spans="1:7" ht="15" thickBot="1" x14ac:dyDescent="0.35">
      <c r="A87" s="95"/>
      <c r="B87" s="101"/>
      <c r="C87" s="106"/>
      <c r="D87" s="103"/>
      <c r="E87" s="104"/>
      <c r="F87" s="105"/>
      <c r="G87" s="104"/>
    </row>
    <row r="88" spans="1:7" ht="15" thickBot="1" x14ac:dyDescent="0.35">
      <c r="A88" s="110"/>
      <c r="B88" s="111" t="s">
        <v>258</v>
      </c>
      <c r="C88" s="255" t="s">
        <v>266</v>
      </c>
      <c r="D88" s="152"/>
      <c r="E88" s="137"/>
      <c r="F88" s="138"/>
      <c r="G88" s="153">
        <f>SUM(G73:G87)</f>
        <v>0</v>
      </c>
    </row>
    <row r="89" spans="1:7" ht="15" thickBot="1" x14ac:dyDescent="0.35">
      <c r="A89" s="246"/>
      <c r="B89" s="247"/>
      <c r="C89" s="256"/>
      <c r="D89" s="244"/>
      <c r="E89" s="250"/>
      <c r="F89" s="254"/>
      <c r="G89" s="257"/>
    </row>
    <row r="90" spans="1:7" ht="16.2" thickBot="1" x14ac:dyDescent="0.35">
      <c r="A90" s="156"/>
      <c r="B90" s="157" t="s">
        <v>267</v>
      </c>
      <c r="C90" s="158" t="s">
        <v>189</v>
      </c>
      <c r="D90" s="89"/>
      <c r="E90" s="90"/>
      <c r="F90" s="91"/>
      <c r="G90" s="92"/>
    </row>
    <row r="91" spans="1:7" x14ac:dyDescent="0.3">
      <c r="A91" s="159"/>
      <c r="B91" s="101"/>
      <c r="C91" s="106"/>
      <c r="D91" s="103"/>
      <c r="E91" s="104"/>
      <c r="F91" s="105"/>
      <c r="G91" s="104"/>
    </row>
    <row r="92" spans="1:7" ht="134.25" customHeight="1" x14ac:dyDescent="0.3">
      <c r="A92" s="159" t="s">
        <v>3</v>
      </c>
      <c r="B92" s="101" t="s">
        <v>175</v>
      </c>
      <c r="C92" s="676" t="s">
        <v>629</v>
      </c>
      <c r="D92" s="103" t="s">
        <v>21</v>
      </c>
      <c r="E92" s="104">
        <v>1</v>
      </c>
      <c r="F92" s="105">
        <v>600</v>
      </c>
      <c r="G92" s="104">
        <f>E92*F92</f>
        <v>600</v>
      </c>
    </row>
    <row r="93" spans="1:7" x14ac:dyDescent="0.3">
      <c r="A93" s="159"/>
      <c r="B93" s="106"/>
      <c r="D93" s="103"/>
      <c r="E93" s="104"/>
      <c r="F93" s="105"/>
      <c r="G93" s="104"/>
    </row>
    <row r="94" spans="1:7" ht="129.75" customHeight="1" x14ac:dyDescent="0.3">
      <c r="A94" s="159" t="s">
        <v>182</v>
      </c>
      <c r="B94" s="101" t="s">
        <v>177</v>
      </c>
      <c r="C94" s="676" t="s">
        <v>630</v>
      </c>
      <c r="D94" s="103" t="s">
        <v>21</v>
      </c>
      <c r="E94" s="104">
        <v>1</v>
      </c>
      <c r="F94" s="105">
        <v>600</v>
      </c>
      <c r="G94" s="104">
        <f>E94*F94</f>
        <v>600</v>
      </c>
    </row>
    <row r="95" spans="1:7" x14ac:dyDescent="0.3">
      <c r="A95" s="159"/>
      <c r="B95" s="160"/>
      <c r="C95" s="106"/>
      <c r="D95" s="103"/>
      <c r="E95" s="104"/>
      <c r="F95" s="105"/>
      <c r="G95" s="104"/>
    </row>
    <row r="96" spans="1:7" s="689" customFormat="1" ht="45.75" customHeight="1" x14ac:dyDescent="0.3">
      <c r="A96" s="695" t="s">
        <v>184</v>
      </c>
      <c r="B96" s="696" t="s">
        <v>178</v>
      </c>
      <c r="C96" s="710" t="s">
        <v>268</v>
      </c>
      <c r="D96" s="711" t="s">
        <v>21</v>
      </c>
      <c r="E96" s="712">
        <v>1</v>
      </c>
      <c r="F96" s="713"/>
      <c r="G96" s="712">
        <f>E96*F96</f>
        <v>0</v>
      </c>
    </row>
    <row r="97" spans="1:7" s="689" customFormat="1" x14ac:dyDescent="0.3">
      <c r="A97" s="695"/>
      <c r="B97" s="696"/>
      <c r="C97" s="710"/>
      <c r="D97" s="711"/>
      <c r="E97" s="712"/>
      <c r="F97" s="713"/>
      <c r="G97" s="712"/>
    </row>
    <row r="98" spans="1:7" s="689" customFormat="1" ht="56.25" customHeight="1" x14ac:dyDescent="0.3">
      <c r="A98" s="778" t="s">
        <v>231</v>
      </c>
      <c r="B98" s="779" t="s">
        <v>178</v>
      </c>
      <c r="C98" s="780" t="s">
        <v>269</v>
      </c>
      <c r="D98" s="781" t="s">
        <v>21</v>
      </c>
      <c r="E98" s="782">
        <v>1</v>
      </c>
      <c r="F98" s="783"/>
      <c r="G98" s="782">
        <f>E98*F98</f>
        <v>0</v>
      </c>
    </row>
    <row r="99" spans="1:7" ht="15" thickBot="1" x14ac:dyDescent="0.35">
      <c r="A99" s="159"/>
      <c r="B99" s="101"/>
      <c r="C99" s="120"/>
      <c r="D99" s="103"/>
      <c r="E99" s="104"/>
      <c r="F99" s="105"/>
      <c r="G99" s="104"/>
    </row>
    <row r="100" spans="1:7" ht="15" thickBot="1" x14ac:dyDescent="0.35">
      <c r="A100" s="161"/>
      <c r="B100" s="162" t="s">
        <v>267</v>
      </c>
      <c r="C100" s="163" t="s">
        <v>270</v>
      </c>
      <c r="D100" s="164"/>
      <c r="E100" s="163"/>
      <c r="F100" s="163"/>
      <c r="G100" s="112">
        <f>SUM(G91:G99)</f>
        <v>1200</v>
      </c>
    </row>
    <row r="101" spans="1:7" x14ac:dyDescent="0.3">
      <c r="A101" s="258"/>
      <c r="B101" s="259"/>
      <c r="C101" s="145"/>
      <c r="D101" s="241"/>
      <c r="E101" s="145"/>
      <c r="F101" s="145"/>
      <c r="G101" s="250"/>
    </row>
  </sheetData>
  <mergeCells count="8">
    <mergeCell ref="C28:F28"/>
    <mergeCell ref="A2:G3"/>
    <mergeCell ref="B12:E12"/>
    <mergeCell ref="B14:E14"/>
    <mergeCell ref="A18:G18"/>
    <mergeCell ref="A11:F11"/>
    <mergeCell ref="A16:B16"/>
    <mergeCell ref="A15:F15"/>
  </mergeCells>
  <phoneticPr fontId="1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F256"/>
  <sheetViews>
    <sheetView zoomScaleNormal="100" zoomScaleSheetLayoutView="100" workbookViewId="0">
      <selection activeCell="B18" sqref="B18"/>
    </sheetView>
  </sheetViews>
  <sheetFormatPr defaultRowHeight="14.4" x14ac:dyDescent="0.3"/>
  <cols>
    <col min="1" max="1" width="4.6640625" customWidth="1"/>
    <col min="2" max="2" width="37.109375" style="273" customWidth="1"/>
    <col min="3" max="3" width="12.109375" style="245" customWidth="1"/>
    <col min="4" max="4" width="12.6640625" style="245" customWidth="1"/>
    <col min="5" max="5" width="17.44140625" style="245" customWidth="1"/>
    <col min="6" max="6" width="9.109375" style="245"/>
    <col min="257" max="257" width="4.6640625" customWidth="1"/>
    <col min="258" max="258" width="37.109375" customWidth="1"/>
    <col min="259" max="259" width="12.109375" customWidth="1"/>
    <col min="260" max="260" width="12.6640625" customWidth="1"/>
    <col min="261" max="261" width="17.44140625" customWidth="1"/>
    <col min="513" max="513" width="4.6640625" customWidth="1"/>
    <col min="514" max="514" width="37.109375" customWidth="1"/>
    <col min="515" max="515" width="12.109375" customWidth="1"/>
    <col min="516" max="516" width="12.6640625" customWidth="1"/>
    <col min="517" max="517" width="17.44140625" customWidth="1"/>
    <col min="769" max="769" width="4.6640625" customWidth="1"/>
    <col min="770" max="770" width="37.109375" customWidth="1"/>
    <col min="771" max="771" width="12.109375" customWidth="1"/>
    <col min="772" max="772" width="12.6640625" customWidth="1"/>
    <col min="773" max="773" width="17.44140625" customWidth="1"/>
    <col min="1025" max="1025" width="4.6640625" customWidth="1"/>
    <col min="1026" max="1026" width="37.109375" customWidth="1"/>
    <col min="1027" max="1027" width="12.109375" customWidth="1"/>
    <col min="1028" max="1028" width="12.6640625" customWidth="1"/>
    <col min="1029" max="1029" width="17.44140625" customWidth="1"/>
    <col min="1281" max="1281" width="4.6640625" customWidth="1"/>
    <col min="1282" max="1282" width="37.109375" customWidth="1"/>
    <col min="1283" max="1283" width="12.109375" customWidth="1"/>
    <col min="1284" max="1284" width="12.6640625" customWidth="1"/>
    <col min="1285" max="1285" width="17.44140625" customWidth="1"/>
    <col min="1537" max="1537" width="4.6640625" customWidth="1"/>
    <col min="1538" max="1538" width="37.109375" customWidth="1"/>
    <col min="1539" max="1539" width="12.109375" customWidth="1"/>
    <col min="1540" max="1540" width="12.6640625" customWidth="1"/>
    <col min="1541" max="1541" width="17.44140625" customWidth="1"/>
    <col min="1793" max="1793" width="4.6640625" customWidth="1"/>
    <col min="1794" max="1794" width="37.109375" customWidth="1"/>
    <col min="1795" max="1795" width="12.109375" customWidth="1"/>
    <col min="1796" max="1796" width="12.6640625" customWidth="1"/>
    <col min="1797" max="1797" width="17.44140625" customWidth="1"/>
    <col min="2049" max="2049" width="4.6640625" customWidth="1"/>
    <col min="2050" max="2050" width="37.109375" customWidth="1"/>
    <col min="2051" max="2051" width="12.109375" customWidth="1"/>
    <col min="2052" max="2052" width="12.6640625" customWidth="1"/>
    <col min="2053" max="2053" width="17.44140625" customWidth="1"/>
    <col min="2305" max="2305" width="4.6640625" customWidth="1"/>
    <col min="2306" max="2306" width="37.109375" customWidth="1"/>
    <col min="2307" max="2307" width="12.109375" customWidth="1"/>
    <col min="2308" max="2308" width="12.6640625" customWidth="1"/>
    <col min="2309" max="2309" width="17.44140625" customWidth="1"/>
    <col min="2561" max="2561" width="4.6640625" customWidth="1"/>
    <col min="2562" max="2562" width="37.109375" customWidth="1"/>
    <col min="2563" max="2563" width="12.109375" customWidth="1"/>
    <col min="2564" max="2564" width="12.6640625" customWidth="1"/>
    <col min="2565" max="2565" width="17.44140625" customWidth="1"/>
    <col min="2817" max="2817" width="4.6640625" customWidth="1"/>
    <col min="2818" max="2818" width="37.109375" customWidth="1"/>
    <col min="2819" max="2819" width="12.109375" customWidth="1"/>
    <col min="2820" max="2820" width="12.6640625" customWidth="1"/>
    <col min="2821" max="2821" width="17.44140625" customWidth="1"/>
    <col min="3073" max="3073" width="4.6640625" customWidth="1"/>
    <col min="3074" max="3074" width="37.109375" customWidth="1"/>
    <col min="3075" max="3075" width="12.109375" customWidth="1"/>
    <col min="3076" max="3076" width="12.6640625" customWidth="1"/>
    <col min="3077" max="3077" width="17.44140625" customWidth="1"/>
    <col min="3329" max="3329" width="4.6640625" customWidth="1"/>
    <col min="3330" max="3330" width="37.109375" customWidth="1"/>
    <col min="3331" max="3331" width="12.109375" customWidth="1"/>
    <col min="3332" max="3332" width="12.6640625" customWidth="1"/>
    <col min="3333" max="3333" width="17.44140625" customWidth="1"/>
    <col min="3585" max="3585" width="4.6640625" customWidth="1"/>
    <col min="3586" max="3586" width="37.109375" customWidth="1"/>
    <col min="3587" max="3587" width="12.109375" customWidth="1"/>
    <col min="3588" max="3588" width="12.6640625" customWidth="1"/>
    <col min="3589" max="3589" width="17.44140625" customWidth="1"/>
    <col min="3841" max="3841" width="4.6640625" customWidth="1"/>
    <col min="3842" max="3842" width="37.109375" customWidth="1"/>
    <col min="3843" max="3843" width="12.109375" customWidth="1"/>
    <col min="3844" max="3844" width="12.6640625" customWidth="1"/>
    <col min="3845" max="3845" width="17.44140625" customWidth="1"/>
    <col min="4097" max="4097" width="4.6640625" customWidth="1"/>
    <col min="4098" max="4098" width="37.109375" customWidth="1"/>
    <col min="4099" max="4099" width="12.109375" customWidth="1"/>
    <col min="4100" max="4100" width="12.6640625" customWidth="1"/>
    <col min="4101" max="4101" width="17.44140625" customWidth="1"/>
    <col min="4353" max="4353" width="4.6640625" customWidth="1"/>
    <col min="4354" max="4354" width="37.109375" customWidth="1"/>
    <col min="4355" max="4355" width="12.109375" customWidth="1"/>
    <col min="4356" max="4356" width="12.6640625" customWidth="1"/>
    <col min="4357" max="4357" width="17.44140625" customWidth="1"/>
    <col min="4609" max="4609" width="4.6640625" customWidth="1"/>
    <col min="4610" max="4610" width="37.109375" customWidth="1"/>
    <col min="4611" max="4611" width="12.109375" customWidth="1"/>
    <col min="4612" max="4612" width="12.6640625" customWidth="1"/>
    <col min="4613" max="4613" width="17.44140625" customWidth="1"/>
    <col min="4865" max="4865" width="4.6640625" customWidth="1"/>
    <col min="4866" max="4866" width="37.109375" customWidth="1"/>
    <col min="4867" max="4867" width="12.109375" customWidth="1"/>
    <col min="4868" max="4868" width="12.6640625" customWidth="1"/>
    <col min="4869" max="4869" width="17.44140625" customWidth="1"/>
    <col min="5121" max="5121" width="4.6640625" customWidth="1"/>
    <col min="5122" max="5122" width="37.109375" customWidth="1"/>
    <col min="5123" max="5123" width="12.109375" customWidth="1"/>
    <col min="5124" max="5124" width="12.6640625" customWidth="1"/>
    <col min="5125" max="5125" width="17.44140625" customWidth="1"/>
    <col min="5377" max="5377" width="4.6640625" customWidth="1"/>
    <col min="5378" max="5378" width="37.109375" customWidth="1"/>
    <col min="5379" max="5379" width="12.109375" customWidth="1"/>
    <col min="5380" max="5380" width="12.6640625" customWidth="1"/>
    <col min="5381" max="5381" width="17.44140625" customWidth="1"/>
    <col min="5633" max="5633" width="4.6640625" customWidth="1"/>
    <col min="5634" max="5634" width="37.109375" customWidth="1"/>
    <col min="5635" max="5635" width="12.109375" customWidth="1"/>
    <col min="5636" max="5636" width="12.6640625" customWidth="1"/>
    <col min="5637" max="5637" width="17.44140625" customWidth="1"/>
    <col min="5889" max="5889" width="4.6640625" customWidth="1"/>
    <col min="5890" max="5890" width="37.109375" customWidth="1"/>
    <col min="5891" max="5891" width="12.109375" customWidth="1"/>
    <col min="5892" max="5892" width="12.6640625" customWidth="1"/>
    <col min="5893" max="5893" width="17.44140625" customWidth="1"/>
    <col min="6145" max="6145" width="4.6640625" customWidth="1"/>
    <col min="6146" max="6146" width="37.109375" customWidth="1"/>
    <col min="6147" max="6147" width="12.109375" customWidth="1"/>
    <col min="6148" max="6148" width="12.6640625" customWidth="1"/>
    <col min="6149" max="6149" width="17.44140625" customWidth="1"/>
    <col min="6401" max="6401" width="4.6640625" customWidth="1"/>
    <col min="6402" max="6402" width="37.109375" customWidth="1"/>
    <col min="6403" max="6403" width="12.109375" customWidth="1"/>
    <col min="6404" max="6404" width="12.6640625" customWidth="1"/>
    <col min="6405" max="6405" width="17.44140625" customWidth="1"/>
    <col min="6657" max="6657" width="4.6640625" customWidth="1"/>
    <col min="6658" max="6658" width="37.109375" customWidth="1"/>
    <col min="6659" max="6659" width="12.109375" customWidth="1"/>
    <col min="6660" max="6660" width="12.6640625" customWidth="1"/>
    <col min="6661" max="6661" width="17.44140625" customWidth="1"/>
    <col min="6913" max="6913" width="4.6640625" customWidth="1"/>
    <col min="6914" max="6914" width="37.109375" customWidth="1"/>
    <col min="6915" max="6915" width="12.109375" customWidth="1"/>
    <col min="6916" max="6916" width="12.6640625" customWidth="1"/>
    <col min="6917" max="6917" width="17.44140625" customWidth="1"/>
    <col min="7169" max="7169" width="4.6640625" customWidth="1"/>
    <col min="7170" max="7170" width="37.109375" customWidth="1"/>
    <col min="7171" max="7171" width="12.109375" customWidth="1"/>
    <col min="7172" max="7172" width="12.6640625" customWidth="1"/>
    <col min="7173" max="7173" width="17.44140625" customWidth="1"/>
    <col min="7425" max="7425" width="4.6640625" customWidth="1"/>
    <col min="7426" max="7426" width="37.109375" customWidth="1"/>
    <col min="7427" max="7427" width="12.109375" customWidth="1"/>
    <col min="7428" max="7428" width="12.6640625" customWidth="1"/>
    <col min="7429" max="7429" width="17.44140625" customWidth="1"/>
    <col min="7681" max="7681" width="4.6640625" customWidth="1"/>
    <col min="7682" max="7682" width="37.109375" customWidth="1"/>
    <col min="7683" max="7683" width="12.109375" customWidth="1"/>
    <col min="7684" max="7684" width="12.6640625" customWidth="1"/>
    <col min="7685" max="7685" width="17.44140625" customWidth="1"/>
    <col min="7937" max="7937" width="4.6640625" customWidth="1"/>
    <col min="7938" max="7938" width="37.109375" customWidth="1"/>
    <col min="7939" max="7939" width="12.109375" customWidth="1"/>
    <col min="7940" max="7940" width="12.6640625" customWidth="1"/>
    <col min="7941" max="7941" width="17.44140625" customWidth="1"/>
    <col min="8193" max="8193" width="4.6640625" customWidth="1"/>
    <col min="8194" max="8194" width="37.109375" customWidth="1"/>
    <col min="8195" max="8195" width="12.109375" customWidth="1"/>
    <col min="8196" max="8196" width="12.6640625" customWidth="1"/>
    <col min="8197" max="8197" width="17.44140625" customWidth="1"/>
    <col min="8449" max="8449" width="4.6640625" customWidth="1"/>
    <col min="8450" max="8450" width="37.109375" customWidth="1"/>
    <col min="8451" max="8451" width="12.109375" customWidth="1"/>
    <col min="8452" max="8452" width="12.6640625" customWidth="1"/>
    <col min="8453" max="8453" width="17.44140625" customWidth="1"/>
    <col min="8705" max="8705" width="4.6640625" customWidth="1"/>
    <col min="8706" max="8706" width="37.109375" customWidth="1"/>
    <col min="8707" max="8707" width="12.109375" customWidth="1"/>
    <col min="8708" max="8708" width="12.6640625" customWidth="1"/>
    <col min="8709" max="8709" width="17.44140625" customWidth="1"/>
    <col min="8961" max="8961" width="4.6640625" customWidth="1"/>
    <col min="8962" max="8962" width="37.109375" customWidth="1"/>
    <col min="8963" max="8963" width="12.109375" customWidth="1"/>
    <col min="8964" max="8964" width="12.6640625" customWidth="1"/>
    <col min="8965" max="8965" width="17.44140625" customWidth="1"/>
    <col min="9217" max="9217" width="4.6640625" customWidth="1"/>
    <col min="9218" max="9218" width="37.109375" customWidth="1"/>
    <col min="9219" max="9219" width="12.109375" customWidth="1"/>
    <col min="9220" max="9220" width="12.6640625" customWidth="1"/>
    <col min="9221" max="9221" width="17.44140625" customWidth="1"/>
    <col min="9473" max="9473" width="4.6640625" customWidth="1"/>
    <col min="9474" max="9474" width="37.109375" customWidth="1"/>
    <col min="9475" max="9475" width="12.109375" customWidth="1"/>
    <col min="9476" max="9476" width="12.6640625" customWidth="1"/>
    <col min="9477" max="9477" width="17.44140625" customWidth="1"/>
    <col min="9729" max="9729" width="4.6640625" customWidth="1"/>
    <col min="9730" max="9730" width="37.109375" customWidth="1"/>
    <col min="9731" max="9731" width="12.109375" customWidth="1"/>
    <col min="9732" max="9732" width="12.6640625" customWidth="1"/>
    <col min="9733" max="9733" width="17.44140625" customWidth="1"/>
    <col min="9985" max="9985" width="4.6640625" customWidth="1"/>
    <col min="9986" max="9986" width="37.109375" customWidth="1"/>
    <col min="9987" max="9987" width="12.109375" customWidth="1"/>
    <col min="9988" max="9988" width="12.6640625" customWidth="1"/>
    <col min="9989" max="9989" width="17.44140625" customWidth="1"/>
    <col min="10241" max="10241" width="4.6640625" customWidth="1"/>
    <col min="10242" max="10242" width="37.109375" customWidth="1"/>
    <col min="10243" max="10243" width="12.109375" customWidth="1"/>
    <col min="10244" max="10244" width="12.6640625" customWidth="1"/>
    <col min="10245" max="10245" width="17.44140625" customWidth="1"/>
    <col min="10497" max="10497" width="4.6640625" customWidth="1"/>
    <col min="10498" max="10498" width="37.109375" customWidth="1"/>
    <col min="10499" max="10499" width="12.109375" customWidth="1"/>
    <col min="10500" max="10500" width="12.6640625" customWidth="1"/>
    <col min="10501" max="10501" width="17.44140625" customWidth="1"/>
    <col min="10753" max="10753" width="4.6640625" customWidth="1"/>
    <col min="10754" max="10754" width="37.109375" customWidth="1"/>
    <col min="10755" max="10755" width="12.109375" customWidth="1"/>
    <col min="10756" max="10756" width="12.6640625" customWidth="1"/>
    <col min="10757" max="10757" width="17.44140625" customWidth="1"/>
    <col min="11009" max="11009" width="4.6640625" customWidth="1"/>
    <col min="11010" max="11010" width="37.109375" customWidth="1"/>
    <col min="11011" max="11011" width="12.109375" customWidth="1"/>
    <col min="11012" max="11012" width="12.6640625" customWidth="1"/>
    <col min="11013" max="11013" width="17.44140625" customWidth="1"/>
    <col min="11265" max="11265" width="4.6640625" customWidth="1"/>
    <col min="11266" max="11266" width="37.109375" customWidth="1"/>
    <col min="11267" max="11267" width="12.109375" customWidth="1"/>
    <col min="11268" max="11268" width="12.6640625" customWidth="1"/>
    <col min="11269" max="11269" width="17.44140625" customWidth="1"/>
    <col min="11521" max="11521" width="4.6640625" customWidth="1"/>
    <col min="11522" max="11522" width="37.109375" customWidth="1"/>
    <col min="11523" max="11523" width="12.109375" customWidth="1"/>
    <col min="11524" max="11524" width="12.6640625" customWidth="1"/>
    <col min="11525" max="11525" width="17.44140625" customWidth="1"/>
    <col min="11777" max="11777" width="4.6640625" customWidth="1"/>
    <col min="11778" max="11778" width="37.109375" customWidth="1"/>
    <col min="11779" max="11779" width="12.109375" customWidth="1"/>
    <col min="11780" max="11780" width="12.6640625" customWidth="1"/>
    <col min="11781" max="11781" width="17.44140625" customWidth="1"/>
    <col min="12033" max="12033" width="4.6640625" customWidth="1"/>
    <col min="12034" max="12034" width="37.109375" customWidth="1"/>
    <col min="12035" max="12035" width="12.109375" customWidth="1"/>
    <col min="12036" max="12036" width="12.6640625" customWidth="1"/>
    <col min="12037" max="12037" width="17.44140625" customWidth="1"/>
    <col min="12289" max="12289" width="4.6640625" customWidth="1"/>
    <col min="12290" max="12290" width="37.109375" customWidth="1"/>
    <col min="12291" max="12291" width="12.109375" customWidth="1"/>
    <col min="12292" max="12292" width="12.6640625" customWidth="1"/>
    <col min="12293" max="12293" width="17.44140625" customWidth="1"/>
    <col min="12545" max="12545" width="4.6640625" customWidth="1"/>
    <col min="12546" max="12546" width="37.109375" customWidth="1"/>
    <col min="12547" max="12547" width="12.109375" customWidth="1"/>
    <col min="12548" max="12548" width="12.6640625" customWidth="1"/>
    <col min="12549" max="12549" width="17.44140625" customWidth="1"/>
    <col min="12801" max="12801" width="4.6640625" customWidth="1"/>
    <col min="12802" max="12802" width="37.109375" customWidth="1"/>
    <col min="12803" max="12803" width="12.109375" customWidth="1"/>
    <col min="12804" max="12804" width="12.6640625" customWidth="1"/>
    <col min="12805" max="12805" width="17.44140625" customWidth="1"/>
    <col min="13057" max="13057" width="4.6640625" customWidth="1"/>
    <col min="13058" max="13058" width="37.109375" customWidth="1"/>
    <col min="13059" max="13059" width="12.109375" customWidth="1"/>
    <col min="13060" max="13060" width="12.6640625" customWidth="1"/>
    <col min="13061" max="13061" width="17.44140625" customWidth="1"/>
    <col min="13313" max="13313" width="4.6640625" customWidth="1"/>
    <col min="13314" max="13314" width="37.109375" customWidth="1"/>
    <col min="13315" max="13315" width="12.109375" customWidth="1"/>
    <col min="13316" max="13316" width="12.6640625" customWidth="1"/>
    <col min="13317" max="13317" width="17.44140625" customWidth="1"/>
    <col min="13569" max="13569" width="4.6640625" customWidth="1"/>
    <col min="13570" max="13570" width="37.109375" customWidth="1"/>
    <col min="13571" max="13571" width="12.109375" customWidth="1"/>
    <col min="13572" max="13572" width="12.6640625" customWidth="1"/>
    <col min="13573" max="13573" width="17.44140625" customWidth="1"/>
    <col min="13825" max="13825" width="4.6640625" customWidth="1"/>
    <col min="13826" max="13826" width="37.109375" customWidth="1"/>
    <col min="13827" max="13827" width="12.109375" customWidth="1"/>
    <col min="13828" max="13828" width="12.6640625" customWidth="1"/>
    <col min="13829" max="13829" width="17.44140625" customWidth="1"/>
    <col min="14081" max="14081" width="4.6640625" customWidth="1"/>
    <col min="14082" max="14082" width="37.109375" customWidth="1"/>
    <col min="14083" max="14083" width="12.109375" customWidth="1"/>
    <col min="14084" max="14084" width="12.6640625" customWidth="1"/>
    <col min="14085" max="14085" width="17.44140625" customWidth="1"/>
    <col min="14337" max="14337" width="4.6640625" customWidth="1"/>
    <col min="14338" max="14338" width="37.109375" customWidth="1"/>
    <col min="14339" max="14339" width="12.109375" customWidth="1"/>
    <col min="14340" max="14340" width="12.6640625" customWidth="1"/>
    <col min="14341" max="14341" width="17.44140625" customWidth="1"/>
    <col min="14593" max="14593" width="4.6640625" customWidth="1"/>
    <col min="14594" max="14594" width="37.109375" customWidth="1"/>
    <col min="14595" max="14595" width="12.109375" customWidth="1"/>
    <col min="14596" max="14596" width="12.6640625" customWidth="1"/>
    <col min="14597" max="14597" width="17.44140625" customWidth="1"/>
    <col min="14849" max="14849" width="4.6640625" customWidth="1"/>
    <col min="14850" max="14850" width="37.109375" customWidth="1"/>
    <col min="14851" max="14851" width="12.109375" customWidth="1"/>
    <col min="14852" max="14852" width="12.6640625" customWidth="1"/>
    <col min="14853" max="14853" width="17.44140625" customWidth="1"/>
    <col min="15105" max="15105" width="4.6640625" customWidth="1"/>
    <col min="15106" max="15106" width="37.109375" customWidth="1"/>
    <col min="15107" max="15107" width="12.109375" customWidth="1"/>
    <col min="15108" max="15108" width="12.6640625" customWidth="1"/>
    <col min="15109" max="15109" width="17.44140625" customWidth="1"/>
    <col min="15361" max="15361" width="4.6640625" customWidth="1"/>
    <col min="15362" max="15362" width="37.109375" customWidth="1"/>
    <col min="15363" max="15363" width="12.109375" customWidth="1"/>
    <col min="15364" max="15364" width="12.6640625" customWidth="1"/>
    <col min="15365" max="15365" width="17.44140625" customWidth="1"/>
    <col min="15617" max="15617" width="4.6640625" customWidth="1"/>
    <col min="15618" max="15618" width="37.109375" customWidth="1"/>
    <col min="15619" max="15619" width="12.109375" customWidth="1"/>
    <col min="15620" max="15620" width="12.6640625" customWidth="1"/>
    <col min="15621" max="15621" width="17.44140625" customWidth="1"/>
    <col min="15873" max="15873" width="4.6640625" customWidth="1"/>
    <col min="15874" max="15874" width="37.109375" customWidth="1"/>
    <col min="15875" max="15875" width="12.109375" customWidth="1"/>
    <col min="15876" max="15876" width="12.6640625" customWidth="1"/>
    <col min="15877" max="15877" width="17.44140625" customWidth="1"/>
    <col min="16129" max="16129" width="4.6640625" customWidth="1"/>
    <col min="16130" max="16130" width="37.109375" customWidth="1"/>
    <col min="16131" max="16131" width="12.109375" customWidth="1"/>
    <col min="16132" max="16132" width="12.6640625" customWidth="1"/>
    <col min="16133" max="16133" width="17.44140625" customWidth="1"/>
  </cols>
  <sheetData>
    <row r="2" spans="1:6" ht="15" customHeight="1" x14ac:dyDescent="0.3">
      <c r="A2" s="902" t="s">
        <v>474</v>
      </c>
      <c r="B2" s="902"/>
      <c r="C2" s="902"/>
      <c r="D2" s="902"/>
      <c r="E2" s="902"/>
    </row>
    <row r="3" spans="1:6" ht="15" customHeight="1" x14ac:dyDescent="0.3">
      <c r="A3" s="903"/>
      <c r="B3" s="903"/>
      <c r="C3" s="903"/>
      <c r="D3" s="903"/>
      <c r="E3" s="903"/>
    </row>
    <row r="4" spans="1:6" ht="15" customHeight="1" x14ac:dyDescent="0.3">
      <c r="A4" s="479" t="s">
        <v>495</v>
      </c>
      <c r="B4" s="480"/>
      <c r="C4" s="481"/>
      <c r="D4" s="481"/>
      <c r="E4" s="481"/>
    </row>
    <row r="5" spans="1:6" ht="15.75" customHeight="1" x14ac:dyDescent="0.3">
      <c r="A5" s="904" t="s">
        <v>494</v>
      </c>
      <c r="B5" s="905"/>
      <c r="C5" s="905"/>
      <c r="D5" s="905"/>
      <c r="E5" s="905"/>
    </row>
    <row r="6" spans="1:6" ht="15.6" x14ac:dyDescent="0.3">
      <c r="B6" s="383" t="s">
        <v>4</v>
      </c>
      <c r="C6" s="399"/>
      <c r="D6" s="399"/>
      <c r="E6" s="639">
        <f>E37</f>
        <v>0</v>
      </c>
    </row>
    <row r="7" spans="1:6" x14ac:dyDescent="0.3">
      <c r="A7" s="170"/>
      <c r="B7" s="485"/>
      <c r="C7" s="486"/>
      <c r="D7" s="486"/>
      <c r="E7" s="487"/>
    </row>
    <row r="8" spans="1:6" ht="15.6" x14ac:dyDescent="0.3">
      <c r="A8" s="170"/>
      <c r="B8" s="403" t="s">
        <v>5</v>
      </c>
      <c r="C8" s="486"/>
      <c r="D8" s="486"/>
      <c r="E8" s="487">
        <f>E6*0.22</f>
        <v>0</v>
      </c>
    </row>
    <row r="9" spans="1:6" ht="15" thickBot="1" x14ac:dyDescent="0.35">
      <c r="A9" s="906" t="s">
        <v>490</v>
      </c>
      <c r="B9" s="907"/>
      <c r="C9" s="907"/>
      <c r="D9" s="907"/>
      <c r="E9" s="907"/>
    </row>
    <row r="10" spans="1:6" ht="16.8" thickTop="1" thickBot="1" x14ac:dyDescent="0.35">
      <c r="A10" s="482"/>
      <c r="B10" s="422" t="s">
        <v>496</v>
      </c>
      <c r="C10" s="483"/>
      <c r="D10" s="483"/>
      <c r="E10" s="484">
        <f>E6*1.22</f>
        <v>0</v>
      </c>
    </row>
    <row r="11" spans="1:6" ht="16.2" thickTop="1" x14ac:dyDescent="0.3">
      <c r="B11" s="403"/>
      <c r="E11" s="423"/>
    </row>
    <row r="12" spans="1:6" ht="15.6" x14ac:dyDescent="0.3">
      <c r="B12" s="403"/>
    </row>
    <row r="13" spans="1:6" ht="15.6" x14ac:dyDescent="0.3">
      <c r="B13" s="403"/>
    </row>
    <row r="14" spans="1:6" ht="30.75" customHeight="1" x14ac:dyDescent="0.3">
      <c r="A14" s="898" t="s">
        <v>459</v>
      </c>
      <c r="B14" s="898"/>
      <c r="C14" s="898"/>
      <c r="D14" s="898"/>
      <c r="E14" s="898"/>
      <c r="F14" s="193"/>
    </row>
    <row r="15" spans="1:6" ht="12.75" customHeight="1" x14ac:dyDescent="0.3">
      <c r="A15" s="193"/>
      <c r="B15" s="193"/>
      <c r="C15" s="193"/>
      <c r="D15" s="193"/>
      <c r="E15" s="193"/>
      <c r="F15" s="193"/>
    </row>
    <row r="16" spans="1:6" ht="30.75" customHeight="1" x14ac:dyDescent="0.3">
      <c r="A16" s="653" t="s">
        <v>460</v>
      </c>
      <c r="B16" s="653" t="s">
        <v>461</v>
      </c>
      <c r="C16" s="653" t="s">
        <v>213</v>
      </c>
      <c r="D16" s="654" t="s">
        <v>631</v>
      </c>
      <c r="E16" s="655" t="s">
        <v>632</v>
      </c>
      <c r="F16" s="262"/>
    </row>
    <row r="17" spans="1:5" x14ac:dyDescent="0.3">
      <c r="A17" s="46"/>
      <c r="B17" s="263"/>
      <c r="C17" s="264"/>
      <c r="D17" s="264"/>
      <c r="E17" s="264"/>
    </row>
    <row r="18" spans="1:5" ht="93" x14ac:dyDescent="0.3">
      <c r="A18" s="265">
        <v>1</v>
      </c>
      <c r="B18" s="266" t="s">
        <v>462</v>
      </c>
      <c r="C18" s="264"/>
      <c r="D18" s="264"/>
      <c r="E18" s="264"/>
    </row>
    <row r="19" spans="1:5" x14ac:dyDescent="0.3">
      <c r="A19" s="265"/>
      <c r="B19" s="587" t="s">
        <v>169</v>
      </c>
      <c r="C19" s="264">
        <v>310</v>
      </c>
      <c r="D19" s="264"/>
      <c r="E19" s="264">
        <f>+C19*D19</f>
        <v>0</v>
      </c>
    </row>
    <row r="20" spans="1:5" ht="53.4" x14ac:dyDescent="0.3">
      <c r="A20" s="265">
        <v>2</v>
      </c>
      <c r="B20" s="266" t="s">
        <v>463</v>
      </c>
      <c r="C20" s="264"/>
      <c r="D20" s="264"/>
      <c r="E20" s="264"/>
    </row>
    <row r="21" spans="1:5" x14ac:dyDescent="0.3">
      <c r="A21" s="265"/>
      <c r="B21" s="267" t="s">
        <v>21</v>
      </c>
      <c r="C21" s="264">
        <v>1</v>
      </c>
      <c r="D21" s="264"/>
      <c r="E21" s="264">
        <f t="shared" ref="E21:E35" si="0">+C21*D21</f>
        <v>0</v>
      </c>
    </row>
    <row r="22" spans="1:5" ht="40.200000000000003" x14ac:dyDescent="0.3">
      <c r="A22" s="265">
        <v>3</v>
      </c>
      <c r="B22" s="268" t="s">
        <v>464</v>
      </c>
      <c r="C22" s="264"/>
      <c r="D22" s="264"/>
      <c r="E22" s="264"/>
    </row>
    <row r="23" spans="1:5" x14ac:dyDescent="0.3">
      <c r="A23" s="265"/>
      <c r="B23" s="267" t="s">
        <v>21</v>
      </c>
      <c r="C23" s="264">
        <v>1</v>
      </c>
      <c r="D23" s="264"/>
      <c r="E23" s="264">
        <f t="shared" si="0"/>
        <v>0</v>
      </c>
    </row>
    <row r="24" spans="1:5" ht="27" x14ac:dyDescent="0.3">
      <c r="A24" s="265">
        <v>4</v>
      </c>
      <c r="B24" s="268" t="s">
        <v>465</v>
      </c>
      <c r="C24" s="264"/>
      <c r="D24" s="264"/>
      <c r="E24" s="264"/>
    </row>
    <row r="25" spans="1:5" x14ac:dyDescent="0.3">
      <c r="A25" s="265"/>
      <c r="B25" s="267" t="s">
        <v>21</v>
      </c>
      <c r="C25" s="264">
        <v>1</v>
      </c>
      <c r="D25" s="264"/>
      <c r="E25" s="264">
        <f t="shared" si="0"/>
        <v>0</v>
      </c>
    </row>
    <row r="26" spans="1:5" ht="53.4" x14ac:dyDescent="0.3">
      <c r="A26" s="265">
        <v>5</v>
      </c>
      <c r="B26" s="268" t="s">
        <v>466</v>
      </c>
      <c r="C26" s="264"/>
      <c r="D26" s="264"/>
      <c r="E26" s="264"/>
    </row>
    <row r="27" spans="1:5" x14ac:dyDescent="0.3">
      <c r="A27" s="265"/>
      <c r="B27" s="267" t="s">
        <v>21</v>
      </c>
      <c r="C27" s="264">
        <v>4</v>
      </c>
      <c r="D27" s="264"/>
      <c r="E27" s="264">
        <f t="shared" si="0"/>
        <v>0</v>
      </c>
    </row>
    <row r="28" spans="1:5" ht="40.200000000000003" x14ac:dyDescent="0.3">
      <c r="A28" s="265">
        <v>6</v>
      </c>
      <c r="B28" s="268" t="s">
        <v>467</v>
      </c>
      <c r="C28" s="264"/>
      <c r="D28" s="264"/>
      <c r="E28" s="264"/>
    </row>
    <row r="29" spans="1:5" x14ac:dyDescent="0.3">
      <c r="A29" s="265"/>
      <c r="B29" s="267" t="s">
        <v>21</v>
      </c>
      <c r="C29" s="264">
        <v>1</v>
      </c>
      <c r="D29" s="264"/>
      <c r="E29" s="264">
        <f t="shared" si="0"/>
        <v>0</v>
      </c>
    </row>
    <row r="30" spans="1:5" ht="40.200000000000003" x14ac:dyDescent="0.3">
      <c r="A30" s="265">
        <v>7</v>
      </c>
      <c r="B30" s="269" t="s">
        <v>468</v>
      </c>
      <c r="C30" s="264"/>
      <c r="D30" s="264"/>
      <c r="E30" s="264"/>
    </row>
    <row r="31" spans="1:5" x14ac:dyDescent="0.3">
      <c r="A31" s="265"/>
      <c r="B31" s="267" t="s">
        <v>21</v>
      </c>
      <c r="C31" s="264">
        <v>1</v>
      </c>
      <c r="D31" s="264"/>
      <c r="E31" s="264">
        <f t="shared" si="0"/>
        <v>0</v>
      </c>
    </row>
    <row r="32" spans="1:5" ht="27" x14ac:dyDescent="0.3">
      <c r="A32" s="265">
        <v>8</v>
      </c>
      <c r="B32" s="269" t="s">
        <v>587</v>
      </c>
      <c r="C32" s="264"/>
      <c r="D32" s="264"/>
      <c r="E32" s="264"/>
    </row>
    <row r="33" spans="1:6" x14ac:dyDescent="0.3">
      <c r="A33" s="265"/>
      <c r="B33" s="267" t="s">
        <v>21</v>
      </c>
      <c r="C33" s="264">
        <v>1</v>
      </c>
      <c r="D33" s="264"/>
      <c r="E33" s="264">
        <f t="shared" si="0"/>
        <v>0</v>
      </c>
    </row>
    <row r="34" spans="1:6" ht="27" x14ac:dyDescent="0.3">
      <c r="A34" s="265">
        <v>9</v>
      </c>
      <c r="B34" s="270" t="s">
        <v>470</v>
      </c>
      <c r="C34" s="264"/>
      <c r="D34" s="264"/>
      <c r="E34" s="264"/>
    </row>
    <row r="35" spans="1:6" x14ac:dyDescent="0.3">
      <c r="A35" s="265"/>
      <c r="B35" s="267" t="s">
        <v>469</v>
      </c>
      <c r="C35" s="264">
        <v>2</v>
      </c>
      <c r="D35" s="264"/>
      <c r="E35" s="264">
        <f t="shared" si="0"/>
        <v>0</v>
      </c>
    </row>
    <row r="36" spans="1:6" x14ac:dyDescent="0.3">
      <c r="A36" s="899"/>
      <c r="B36" s="900"/>
      <c r="C36" s="900"/>
      <c r="D36" s="900"/>
      <c r="E36" s="901"/>
    </row>
    <row r="37" spans="1:6" x14ac:dyDescent="0.3">
      <c r="A37" s="46"/>
      <c r="B37" s="271" t="s">
        <v>471</v>
      </c>
      <c r="C37" s="272"/>
      <c r="D37" s="272"/>
      <c r="E37" s="272">
        <f>SUM(E19:E36)</f>
        <v>0</v>
      </c>
    </row>
    <row r="38" spans="1:6" x14ac:dyDescent="0.3">
      <c r="A38" s="170"/>
      <c r="B38" s="601"/>
      <c r="C38" s="85"/>
      <c r="D38" s="85"/>
      <c r="E38" s="85"/>
    </row>
    <row r="39" spans="1:6" x14ac:dyDescent="0.3">
      <c r="A39" s="640"/>
      <c r="B39" s="641"/>
      <c r="C39" s="642"/>
      <c r="D39" s="642"/>
      <c r="E39" s="642"/>
      <c r="F39" s="643"/>
    </row>
    <row r="40" spans="1:6" x14ac:dyDescent="0.3">
      <c r="B40" s="184"/>
    </row>
    <row r="41" spans="1:6" x14ac:dyDescent="0.3">
      <c r="B41" s="184"/>
    </row>
    <row r="42" spans="1:6" x14ac:dyDescent="0.3">
      <c r="B42" s="184"/>
    </row>
    <row r="43" spans="1:6" x14ac:dyDescent="0.3">
      <c r="B43" s="184"/>
    </row>
    <row r="44" spans="1:6" x14ac:dyDescent="0.3">
      <c r="B44" s="184"/>
    </row>
    <row r="45" spans="1:6" x14ac:dyDescent="0.3">
      <c r="B45" s="184"/>
    </row>
    <row r="46" spans="1:6" x14ac:dyDescent="0.3">
      <c r="B46" s="184"/>
    </row>
    <row r="47" spans="1:6" x14ac:dyDescent="0.3">
      <c r="B47" s="184"/>
    </row>
    <row r="48" spans="1:6" x14ac:dyDescent="0.3">
      <c r="B48" s="184"/>
    </row>
    <row r="49" spans="2:2" x14ac:dyDescent="0.3">
      <c r="B49" s="184"/>
    </row>
    <row r="50" spans="2:2" x14ac:dyDescent="0.3">
      <c r="B50" s="184"/>
    </row>
    <row r="51" spans="2:2" x14ac:dyDescent="0.3">
      <c r="B51" s="184"/>
    </row>
    <row r="52" spans="2:2" x14ac:dyDescent="0.3">
      <c r="B52" s="184"/>
    </row>
    <row r="53" spans="2:2" x14ac:dyDescent="0.3">
      <c r="B53" s="184"/>
    </row>
    <row r="54" spans="2:2" x14ac:dyDescent="0.3">
      <c r="B54" s="184"/>
    </row>
    <row r="55" spans="2:2" x14ac:dyDescent="0.3">
      <c r="B55" s="184"/>
    </row>
    <row r="56" spans="2:2" x14ac:dyDescent="0.3">
      <c r="B56" s="184"/>
    </row>
    <row r="57" spans="2:2" x14ac:dyDescent="0.3">
      <c r="B57" s="184"/>
    </row>
    <row r="58" spans="2:2" x14ac:dyDescent="0.3">
      <c r="B58" s="184"/>
    </row>
    <row r="59" spans="2:2" x14ac:dyDescent="0.3">
      <c r="B59" s="184"/>
    </row>
    <row r="60" spans="2:2" x14ac:dyDescent="0.3">
      <c r="B60" s="184"/>
    </row>
    <row r="61" spans="2:2" x14ac:dyDescent="0.3">
      <c r="B61" s="184"/>
    </row>
    <row r="62" spans="2:2" x14ac:dyDescent="0.3">
      <c r="B62" s="184"/>
    </row>
    <row r="63" spans="2:2" x14ac:dyDescent="0.3">
      <c r="B63" s="184"/>
    </row>
    <row r="64" spans="2:2" x14ac:dyDescent="0.3">
      <c r="B64" s="184"/>
    </row>
    <row r="65" spans="2:2" x14ac:dyDescent="0.3">
      <c r="B65" s="184"/>
    </row>
    <row r="66" spans="2:2" x14ac:dyDescent="0.3">
      <c r="B66" s="184"/>
    </row>
    <row r="67" spans="2:2" x14ac:dyDescent="0.3">
      <c r="B67" s="184"/>
    </row>
    <row r="68" spans="2:2" x14ac:dyDescent="0.3">
      <c r="B68" s="184"/>
    </row>
    <row r="69" spans="2:2" x14ac:dyDescent="0.3">
      <c r="B69" s="184"/>
    </row>
    <row r="70" spans="2:2" x14ac:dyDescent="0.3">
      <c r="B70" s="184"/>
    </row>
    <row r="71" spans="2:2" x14ac:dyDescent="0.3">
      <c r="B71" s="184"/>
    </row>
    <row r="72" spans="2:2" x14ac:dyDescent="0.3">
      <c r="B72" s="184"/>
    </row>
    <row r="73" spans="2:2" x14ac:dyDescent="0.3">
      <c r="B73" s="184"/>
    </row>
    <row r="74" spans="2:2" x14ac:dyDescent="0.3">
      <c r="B74" s="184"/>
    </row>
    <row r="75" spans="2:2" x14ac:dyDescent="0.3">
      <c r="B75" s="184"/>
    </row>
    <row r="76" spans="2:2" x14ac:dyDescent="0.3">
      <c r="B76" s="184"/>
    </row>
    <row r="77" spans="2:2" x14ac:dyDescent="0.3">
      <c r="B77" s="184"/>
    </row>
    <row r="78" spans="2:2" x14ac:dyDescent="0.3">
      <c r="B78" s="184"/>
    </row>
    <row r="79" spans="2:2" x14ac:dyDescent="0.3">
      <c r="B79" s="184"/>
    </row>
    <row r="80" spans="2:2" x14ac:dyDescent="0.3">
      <c r="B80" s="184"/>
    </row>
    <row r="81" spans="2:2" x14ac:dyDescent="0.3">
      <c r="B81" s="184"/>
    </row>
    <row r="82" spans="2:2" x14ac:dyDescent="0.3">
      <c r="B82" s="184"/>
    </row>
    <row r="83" spans="2:2" x14ac:dyDescent="0.3">
      <c r="B83" s="184"/>
    </row>
    <row r="84" spans="2:2" x14ac:dyDescent="0.3">
      <c r="B84" s="184"/>
    </row>
    <row r="85" spans="2:2" x14ac:dyDescent="0.3">
      <c r="B85" s="184"/>
    </row>
    <row r="86" spans="2:2" x14ac:dyDescent="0.3">
      <c r="B86" s="184"/>
    </row>
    <row r="87" spans="2:2" x14ac:dyDescent="0.3">
      <c r="B87" s="184"/>
    </row>
    <row r="88" spans="2:2" x14ac:dyDescent="0.3">
      <c r="B88" s="184"/>
    </row>
    <row r="89" spans="2:2" x14ac:dyDescent="0.3">
      <c r="B89" s="184"/>
    </row>
    <row r="90" spans="2:2" x14ac:dyDescent="0.3">
      <c r="B90" s="184"/>
    </row>
    <row r="91" spans="2:2" x14ac:dyDescent="0.3">
      <c r="B91" s="184"/>
    </row>
    <row r="92" spans="2:2" x14ac:dyDescent="0.3">
      <c r="B92" s="184"/>
    </row>
    <row r="93" spans="2:2" x14ac:dyDescent="0.3">
      <c r="B93" s="184"/>
    </row>
    <row r="94" spans="2:2" x14ac:dyDescent="0.3">
      <c r="B94" s="184"/>
    </row>
    <row r="95" spans="2:2" x14ac:dyDescent="0.3">
      <c r="B95" s="184"/>
    </row>
    <row r="96" spans="2:2" x14ac:dyDescent="0.3">
      <c r="B96" s="184"/>
    </row>
    <row r="97" spans="2:2" x14ac:dyDescent="0.3">
      <c r="B97" s="184"/>
    </row>
    <row r="98" spans="2:2" x14ac:dyDescent="0.3">
      <c r="B98" s="184"/>
    </row>
    <row r="99" spans="2:2" x14ac:dyDescent="0.3">
      <c r="B99" s="184"/>
    </row>
    <row r="100" spans="2:2" x14ac:dyDescent="0.3">
      <c r="B100" s="184"/>
    </row>
    <row r="101" spans="2:2" x14ac:dyDescent="0.3">
      <c r="B101" s="184"/>
    </row>
    <row r="102" spans="2:2" x14ac:dyDescent="0.3">
      <c r="B102" s="184"/>
    </row>
    <row r="103" spans="2:2" x14ac:dyDescent="0.3">
      <c r="B103" s="184"/>
    </row>
    <row r="104" spans="2:2" x14ac:dyDescent="0.3">
      <c r="B104" s="184"/>
    </row>
    <row r="105" spans="2:2" x14ac:dyDescent="0.3">
      <c r="B105" s="184"/>
    </row>
    <row r="106" spans="2:2" x14ac:dyDescent="0.3">
      <c r="B106" s="184"/>
    </row>
    <row r="107" spans="2:2" x14ac:dyDescent="0.3">
      <c r="B107" s="184"/>
    </row>
    <row r="108" spans="2:2" x14ac:dyDescent="0.3">
      <c r="B108" s="184"/>
    </row>
    <row r="109" spans="2:2" x14ac:dyDescent="0.3">
      <c r="B109" s="184"/>
    </row>
    <row r="110" spans="2:2" x14ac:dyDescent="0.3">
      <c r="B110" s="184"/>
    </row>
    <row r="111" spans="2:2" x14ac:dyDescent="0.3">
      <c r="B111" s="184"/>
    </row>
    <row r="112" spans="2:2" x14ac:dyDescent="0.3">
      <c r="B112" s="184"/>
    </row>
    <row r="113" spans="2:2" x14ac:dyDescent="0.3">
      <c r="B113" s="184"/>
    </row>
    <row r="114" spans="2:2" x14ac:dyDescent="0.3">
      <c r="B114" s="184"/>
    </row>
    <row r="115" spans="2:2" x14ac:dyDescent="0.3">
      <c r="B115" s="184"/>
    </row>
    <row r="116" spans="2:2" x14ac:dyDescent="0.3">
      <c r="B116" s="184"/>
    </row>
    <row r="117" spans="2:2" x14ac:dyDescent="0.3">
      <c r="B117" s="184"/>
    </row>
    <row r="118" spans="2:2" x14ac:dyDescent="0.3">
      <c r="B118" s="184"/>
    </row>
    <row r="119" spans="2:2" x14ac:dyDescent="0.3">
      <c r="B119" s="184"/>
    </row>
    <row r="120" spans="2:2" x14ac:dyDescent="0.3">
      <c r="B120" s="184"/>
    </row>
    <row r="121" spans="2:2" x14ac:dyDescent="0.3">
      <c r="B121" s="184"/>
    </row>
    <row r="122" spans="2:2" x14ac:dyDescent="0.3">
      <c r="B122" s="184"/>
    </row>
    <row r="123" spans="2:2" x14ac:dyDescent="0.3">
      <c r="B123" s="184"/>
    </row>
    <row r="124" spans="2:2" x14ac:dyDescent="0.3">
      <c r="B124" s="184"/>
    </row>
    <row r="125" spans="2:2" x14ac:dyDescent="0.3">
      <c r="B125" s="184"/>
    </row>
    <row r="126" spans="2:2" x14ac:dyDescent="0.3">
      <c r="B126" s="184"/>
    </row>
    <row r="127" spans="2:2" x14ac:dyDescent="0.3">
      <c r="B127" s="184"/>
    </row>
    <row r="128" spans="2:2" x14ac:dyDescent="0.3">
      <c r="B128" s="184"/>
    </row>
    <row r="129" spans="2:2" x14ac:dyDescent="0.3">
      <c r="B129" s="184"/>
    </row>
    <row r="130" spans="2:2" x14ac:dyDescent="0.3">
      <c r="B130" s="184"/>
    </row>
    <row r="131" spans="2:2" x14ac:dyDescent="0.3">
      <c r="B131" s="184"/>
    </row>
    <row r="132" spans="2:2" x14ac:dyDescent="0.3">
      <c r="B132" s="184"/>
    </row>
    <row r="133" spans="2:2" x14ac:dyDescent="0.3">
      <c r="B133" s="184"/>
    </row>
    <row r="134" spans="2:2" x14ac:dyDescent="0.3">
      <c r="B134" s="184"/>
    </row>
    <row r="135" spans="2:2" x14ac:dyDescent="0.3">
      <c r="B135" s="184"/>
    </row>
    <row r="136" spans="2:2" x14ac:dyDescent="0.3">
      <c r="B136" s="184"/>
    </row>
    <row r="137" spans="2:2" x14ac:dyDescent="0.3">
      <c r="B137" s="184"/>
    </row>
    <row r="138" spans="2:2" x14ac:dyDescent="0.3">
      <c r="B138" s="184"/>
    </row>
    <row r="139" spans="2:2" x14ac:dyDescent="0.3">
      <c r="B139" s="184"/>
    </row>
    <row r="140" spans="2:2" x14ac:dyDescent="0.3">
      <c r="B140" s="184"/>
    </row>
    <row r="141" spans="2:2" x14ac:dyDescent="0.3">
      <c r="B141" s="184"/>
    </row>
    <row r="142" spans="2:2" x14ac:dyDescent="0.3">
      <c r="B142" s="184"/>
    </row>
    <row r="143" spans="2:2" x14ac:dyDescent="0.3">
      <c r="B143" s="184"/>
    </row>
    <row r="144" spans="2:2" x14ac:dyDescent="0.3">
      <c r="B144" s="184"/>
    </row>
    <row r="145" spans="2:2" x14ac:dyDescent="0.3">
      <c r="B145" s="184"/>
    </row>
    <row r="146" spans="2:2" x14ac:dyDescent="0.3">
      <c r="B146" s="184"/>
    </row>
    <row r="147" spans="2:2" x14ac:dyDescent="0.3">
      <c r="B147" s="184"/>
    </row>
    <row r="148" spans="2:2" x14ac:dyDescent="0.3">
      <c r="B148" s="184"/>
    </row>
    <row r="149" spans="2:2" x14ac:dyDescent="0.3">
      <c r="B149" s="184"/>
    </row>
    <row r="150" spans="2:2" x14ac:dyDescent="0.3">
      <c r="B150" s="184"/>
    </row>
    <row r="151" spans="2:2" x14ac:dyDescent="0.3">
      <c r="B151" s="184"/>
    </row>
    <row r="152" spans="2:2" x14ac:dyDescent="0.3">
      <c r="B152" s="184"/>
    </row>
    <row r="153" spans="2:2" x14ac:dyDescent="0.3">
      <c r="B153" s="184"/>
    </row>
    <row r="154" spans="2:2" x14ac:dyDescent="0.3">
      <c r="B154" s="184"/>
    </row>
    <row r="155" spans="2:2" x14ac:dyDescent="0.3">
      <c r="B155" s="184"/>
    </row>
    <row r="156" spans="2:2" x14ac:dyDescent="0.3">
      <c r="B156" s="184"/>
    </row>
    <row r="157" spans="2:2" x14ac:dyDescent="0.3">
      <c r="B157" s="184"/>
    </row>
    <row r="158" spans="2:2" x14ac:dyDescent="0.3">
      <c r="B158" s="184"/>
    </row>
    <row r="159" spans="2:2" x14ac:dyDescent="0.3">
      <c r="B159" s="184"/>
    </row>
    <row r="160" spans="2:2" x14ac:dyDescent="0.3">
      <c r="B160" s="184"/>
    </row>
    <row r="161" spans="2:2" x14ac:dyDescent="0.3">
      <c r="B161" s="184"/>
    </row>
    <row r="162" spans="2:2" x14ac:dyDescent="0.3">
      <c r="B162" s="184"/>
    </row>
    <row r="163" spans="2:2" x14ac:dyDescent="0.3">
      <c r="B163" s="184"/>
    </row>
    <row r="164" spans="2:2" x14ac:dyDescent="0.3">
      <c r="B164" s="184"/>
    </row>
    <row r="165" spans="2:2" x14ac:dyDescent="0.3">
      <c r="B165" s="184"/>
    </row>
    <row r="166" spans="2:2" x14ac:dyDescent="0.3">
      <c r="B166" s="184"/>
    </row>
    <row r="167" spans="2:2" x14ac:dyDescent="0.3">
      <c r="B167" s="184"/>
    </row>
    <row r="168" spans="2:2" x14ac:dyDescent="0.3">
      <c r="B168" s="184"/>
    </row>
    <row r="169" spans="2:2" x14ac:dyDescent="0.3">
      <c r="B169" s="184"/>
    </row>
    <row r="170" spans="2:2" x14ac:dyDescent="0.3">
      <c r="B170" s="184"/>
    </row>
    <row r="171" spans="2:2" x14ac:dyDescent="0.3">
      <c r="B171" s="184"/>
    </row>
    <row r="172" spans="2:2" x14ac:dyDescent="0.3">
      <c r="B172" s="184"/>
    </row>
    <row r="173" spans="2:2" x14ac:dyDescent="0.3">
      <c r="B173" s="184"/>
    </row>
    <row r="174" spans="2:2" x14ac:dyDescent="0.3">
      <c r="B174" s="184"/>
    </row>
    <row r="175" spans="2:2" x14ac:dyDescent="0.3">
      <c r="B175" s="184"/>
    </row>
    <row r="176" spans="2:2" x14ac:dyDescent="0.3">
      <c r="B176" s="184"/>
    </row>
    <row r="177" spans="2:2" x14ac:dyDescent="0.3">
      <c r="B177" s="184"/>
    </row>
    <row r="178" spans="2:2" x14ac:dyDescent="0.3">
      <c r="B178" s="184"/>
    </row>
    <row r="179" spans="2:2" x14ac:dyDescent="0.3">
      <c r="B179" s="184"/>
    </row>
    <row r="180" spans="2:2" x14ac:dyDescent="0.3">
      <c r="B180" s="184"/>
    </row>
    <row r="181" spans="2:2" x14ac:dyDescent="0.3">
      <c r="B181" s="184"/>
    </row>
    <row r="182" spans="2:2" x14ac:dyDescent="0.3">
      <c r="B182" s="184"/>
    </row>
    <row r="183" spans="2:2" x14ac:dyDescent="0.3">
      <c r="B183" s="184"/>
    </row>
    <row r="184" spans="2:2" x14ac:dyDescent="0.3">
      <c r="B184" s="184"/>
    </row>
    <row r="185" spans="2:2" x14ac:dyDescent="0.3">
      <c r="B185" s="184"/>
    </row>
    <row r="186" spans="2:2" x14ac:dyDescent="0.3">
      <c r="B186" s="184"/>
    </row>
    <row r="187" spans="2:2" x14ac:dyDescent="0.3">
      <c r="B187" s="184"/>
    </row>
    <row r="188" spans="2:2" x14ac:dyDescent="0.3">
      <c r="B188" s="184"/>
    </row>
    <row r="189" spans="2:2" x14ac:dyDescent="0.3">
      <c r="B189" s="184"/>
    </row>
    <row r="190" spans="2:2" x14ac:dyDescent="0.3">
      <c r="B190" s="184"/>
    </row>
    <row r="191" spans="2:2" x14ac:dyDescent="0.3">
      <c r="B191" s="184"/>
    </row>
    <row r="192" spans="2:2" x14ac:dyDescent="0.3">
      <c r="B192" s="184"/>
    </row>
    <row r="193" spans="2:2" x14ac:dyDescent="0.3">
      <c r="B193" s="184"/>
    </row>
    <row r="194" spans="2:2" x14ac:dyDescent="0.3">
      <c r="B194" s="184"/>
    </row>
    <row r="195" spans="2:2" x14ac:dyDescent="0.3">
      <c r="B195" s="184"/>
    </row>
    <row r="196" spans="2:2" x14ac:dyDescent="0.3">
      <c r="B196" s="184"/>
    </row>
    <row r="197" spans="2:2" x14ac:dyDescent="0.3">
      <c r="B197" s="184"/>
    </row>
    <row r="198" spans="2:2" x14ac:dyDescent="0.3">
      <c r="B198" s="184"/>
    </row>
    <row r="199" spans="2:2" x14ac:dyDescent="0.3">
      <c r="B199" s="184"/>
    </row>
    <row r="200" spans="2:2" x14ac:dyDescent="0.3">
      <c r="B200" s="184"/>
    </row>
    <row r="201" spans="2:2" x14ac:dyDescent="0.3">
      <c r="B201" s="184"/>
    </row>
    <row r="202" spans="2:2" x14ac:dyDescent="0.3">
      <c r="B202" s="184"/>
    </row>
    <row r="203" spans="2:2" x14ac:dyDescent="0.3">
      <c r="B203" s="184"/>
    </row>
    <row r="204" spans="2:2" x14ac:dyDescent="0.3">
      <c r="B204" s="184"/>
    </row>
    <row r="205" spans="2:2" x14ac:dyDescent="0.3">
      <c r="B205" s="184"/>
    </row>
    <row r="206" spans="2:2" x14ac:dyDescent="0.3">
      <c r="B206" s="184"/>
    </row>
    <row r="207" spans="2:2" x14ac:dyDescent="0.3">
      <c r="B207" s="184"/>
    </row>
    <row r="208" spans="2:2" x14ac:dyDescent="0.3">
      <c r="B208" s="184"/>
    </row>
    <row r="209" spans="2:2" x14ac:dyDescent="0.3">
      <c r="B209" s="184"/>
    </row>
    <row r="210" spans="2:2" x14ac:dyDescent="0.3">
      <c r="B210" s="184"/>
    </row>
    <row r="211" spans="2:2" x14ac:dyDescent="0.3">
      <c r="B211" s="184"/>
    </row>
    <row r="212" spans="2:2" x14ac:dyDescent="0.3">
      <c r="B212" s="184"/>
    </row>
    <row r="213" spans="2:2" x14ac:dyDescent="0.3">
      <c r="B213" s="184"/>
    </row>
    <row r="214" spans="2:2" x14ac:dyDescent="0.3">
      <c r="B214" s="184"/>
    </row>
    <row r="215" spans="2:2" x14ac:dyDescent="0.3">
      <c r="B215" s="184"/>
    </row>
    <row r="216" spans="2:2" x14ac:dyDescent="0.3">
      <c r="B216" s="184"/>
    </row>
    <row r="217" spans="2:2" x14ac:dyDescent="0.3">
      <c r="B217" s="184"/>
    </row>
    <row r="218" spans="2:2" x14ac:dyDescent="0.3">
      <c r="B218" s="184"/>
    </row>
    <row r="219" spans="2:2" x14ac:dyDescent="0.3">
      <c r="B219" s="184"/>
    </row>
    <row r="220" spans="2:2" x14ac:dyDescent="0.3">
      <c r="B220" s="184"/>
    </row>
    <row r="221" spans="2:2" x14ac:dyDescent="0.3">
      <c r="B221" s="184"/>
    </row>
    <row r="222" spans="2:2" x14ac:dyDescent="0.3">
      <c r="B222" s="184"/>
    </row>
    <row r="223" spans="2:2" x14ac:dyDescent="0.3">
      <c r="B223" s="184"/>
    </row>
    <row r="224" spans="2:2" x14ac:dyDescent="0.3">
      <c r="B224" s="184"/>
    </row>
    <row r="225" spans="2:2" x14ac:dyDescent="0.3">
      <c r="B225" s="184"/>
    </row>
    <row r="226" spans="2:2" x14ac:dyDescent="0.3">
      <c r="B226" s="184"/>
    </row>
    <row r="227" spans="2:2" x14ac:dyDescent="0.3">
      <c r="B227" s="184"/>
    </row>
    <row r="228" spans="2:2" x14ac:dyDescent="0.3">
      <c r="B228" s="184"/>
    </row>
    <row r="229" spans="2:2" x14ac:dyDescent="0.3">
      <c r="B229" s="184"/>
    </row>
    <row r="230" spans="2:2" x14ac:dyDescent="0.3">
      <c r="B230" s="184"/>
    </row>
    <row r="231" spans="2:2" x14ac:dyDescent="0.3">
      <c r="B231" s="184"/>
    </row>
    <row r="232" spans="2:2" x14ac:dyDescent="0.3">
      <c r="B232" s="184"/>
    </row>
    <row r="233" spans="2:2" x14ac:dyDescent="0.3">
      <c r="B233" s="184"/>
    </row>
    <row r="234" spans="2:2" x14ac:dyDescent="0.3">
      <c r="B234" s="184"/>
    </row>
    <row r="235" spans="2:2" x14ac:dyDescent="0.3">
      <c r="B235" s="184"/>
    </row>
    <row r="236" spans="2:2" x14ac:dyDescent="0.3">
      <c r="B236" s="184"/>
    </row>
    <row r="237" spans="2:2" x14ac:dyDescent="0.3">
      <c r="B237" s="184"/>
    </row>
    <row r="238" spans="2:2" x14ac:dyDescent="0.3">
      <c r="B238" s="184"/>
    </row>
    <row r="239" spans="2:2" x14ac:dyDescent="0.3">
      <c r="B239" s="184"/>
    </row>
    <row r="240" spans="2:2" x14ac:dyDescent="0.3">
      <c r="B240" s="184"/>
    </row>
    <row r="241" spans="2:2" x14ac:dyDescent="0.3">
      <c r="B241" s="184"/>
    </row>
    <row r="242" spans="2:2" x14ac:dyDescent="0.3">
      <c r="B242" s="184"/>
    </row>
    <row r="243" spans="2:2" x14ac:dyDescent="0.3">
      <c r="B243" s="184"/>
    </row>
    <row r="244" spans="2:2" x14ac:dyDescent="0.3">
      <c r="B244" s="184"/>
    </row>
    <row r="245" spans="2:2" x14ac:dyDescent="0.3">
      <c r="B245" s="184"/>
    </row>
    <row r="246" spans="2:2" x14ac:dyDescent="0.3">
      <c r="B246" s="184"/>
    </row>
    <row r="247" spans="2:2" x14ac:dyDescent="0.3">
      <c r="B247" s="184"/>
    </row>
    <row r="248" spans="2:2" x14ac:dyDescent="0.3">
      <c r="B248" s="184"/>
    </row>
    <row r="249" spans="2:2" x14ac:dyDescent="0.3">
      <c r="B249" s="184"/>
    </row>
    <row r="250" spans="2:2" x14ac:dyDescent="0.3">
      <c r="B250" s="184"/>
    </row>
    <row r="251" spans="2:2" x14ac:dyDescent="0.3">
      <c r="B251" s="184"/>
    </row>
    <row r="252" spans="2:2" x14ac:dyDescent="0.3">
      <c r="B252" s="184"/>
    </row>
    <row r="253" spans="2:2" x14ac:dyDescent="0.3">
      <c r="B253" s="184"/>
    </row>
    <row r="254" spans="2:2" x14ac:dyDescent="0.3">
      <c r="B254" s="184"/>
    </row>
    <row r="255" spans="2:2" x14ac:dyDescent="0.3">
      <c r="B255" s="184"/>
    </row>
    <row r="256" spans="2:2" x14ac:dyDescent="0.3">
      <c r="B256" s="184"/>
    </row>
  </sheetData>
  <mergeCells count="5">
    <mergeCell ref="A14:E14"/>
    <mergeCell ref="A36:E36"/>
    <mergeCell ref="A2:E3"/>
    <mergeCell ref="A5:E5"/>
    <mergeCell ref="A9:E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M23"/>
  <sheetViews>
    <sheetView topLeftCell="A9" zoomScale="92" zoomScaleNormal="92" zoomScaleSheetLayoutView="100" workbookViewId="0">
      <selection activeCell="G37" sqref="G37"/>
    </sheetView>
  </sheetViews>
  <sheetFormatPr defaultRowHeight="14.4" x14ac:dyDescent="0.3"/>
  <cols>
    <col min="1" max="1" width="4.6640625" style="57" customWidth="1"/>
    <col min="2" max="2" width="7.5546875" style="14" customWidth="1"/>
    <col min="3" max="3" width="49.6640625" style="15" customWidth="1"/>
    <col min="4" max="4" width="6.109375" style="15" customWidth="1"/>
    <col min="5" max="5" width="9.88671875" style="14" customWidth="1"/>
    <col min="6" max="6" width="13.33203125" style="16" customWidth="1"/>
    <col min="7" max="7" width="17.6640625" style="17" customWidth="1"/>
    <col min="8" max="12" width="0" hidden="1" customWidth="1"/>
    <col min="13" max="13" width="21.6640625" style="18" bestFit="1" customWidth="1"/>
    <col min="257" max="257" width="8.6640625" customWidth="1"/>
    <col min="258" max="258" width="11.6640625" customWidth="1"/>
    <col min="259" max="259" width="36.6640625" customWidth="1"/>
    <col min="260" max="260" width="30.6640625" customWidth="1"/>
    <col min="261" max="261" width="6.6640625" customWidth="1"/>
    <col min="262" max="262" width="9.33203125" bestFit="1" customWidth="1"/>
    <col min="263" max="263" width="15.88671875" bestFit="1" customWidth="1"/>
    <col min="264" max="268" width="0" hidden="1" customWidth="1"/>
    <col min="269" max="269" width="17.5546875" customWidth="1"/>
    <col min="513" max="513" width="8.6640625" customWidth="1"/>
    <col min="514" max="514" width="11.6640625" customWidth="1"/>
    <col min="515" max="515" width="36.6640625" customWidth="1"/>
    <col min="516" max="516" width="30.6640625" customWidth="1"/>
    <col min="517" max="517" width="6.6640625" customWidth="1"/>
    <col min="518" max="518" width="9.33203125" bestFit="1" customWidth="1"/>
    <col min="519" max="519" width="15.88671875" bestFit="1" customWidth="1"/>
    <col min="520" max="524" width="0" hidden="1" customWidth="1"/>
    <col min="525" max="525" width="17.5546875" customWidth="1"/>
    <col min="769" max="769" width="8.6640625" customWidth="1"/>
    <col min="770" max="770" width="11.6640625" customWidth="1"/>
    <col min="771" max="771" width="36.6640625" customWidth="1"/>
    <col min="772" max="772" width="30.6640625" customWidth="1"/>
    <col min="773" max="773" width="6.6640625" customWidth="1"/>
    <col min="774" max="774" width="9.33203125" bestFit="1" customWidth="1"/>
    <col min="775" max="775" width="15.88671875" bestFit="1" customWidth="1"/>
    <col min="776" max="780" width="0" hidden="1" customWidth="1"/>
    <col min="781" max="781" width="17.5546875" customWidth="1"/>
    <col min="1025" max="1025" width="8.6640625" customWidth="1"/>
    <col min="1026" max="1026" width="11.6640625" customWidth="1"/>
    <col min="1027" max="1027" width="36.6640625" customWidth="1"/>
    <col min="1028" max="1028" width="30.6640625" customWidth="1"/>
    <col min="1029" max="1029" width="6.6640625" customWidth="1"/>
    <col min="1030" max="1030" width="9.33203125" bestFit="1" customWidth="1"/>
    <col min="1031" max="1031" width="15.88671875" bestFit="1" customWidth="1"/>
    <col min="1032" max="1036" width="0" hidden="1" customWidth="1"/>
    <col min="1037" max="1037" width="17.5546875" customWidth="1"/>
    <col min="1281" max="1281" width="8.6640625" customWidth="1"/>
    <col min="1282" max="1282" width="11.6640625" customWidth="1"/>
    <col min="1283" max="1283" width="36.6640625" customWidth="1"/>
    <col min="1284" max="1284" width="30.6640625" customWidth="1"/>
    <col min="1285" max="1285" width="6.6640625" customWidth="1"/>
    <col min="1286" max="1286" width="9.33203125" bestFit="1" customWidth="1"/>
    <col min="1287" max="1287" width="15.88671875" bestFit="1" customWidth="1"/>
    <col min="1288" max="1292" width="0" hidden="1" customWidth="1"/>
    <col min="1293" max="1293" width="17.5546875" customWidth="1"/>
    <col min="1537" max="1537" width="8.6640625" customWidth="1"/>
    <col min="1538" max="1538" width="11.6640625" customWidth="1"/>
    <col min="1539" max="1539" width="36.6640625" customWidth="1"/>
    <col min="1540" max="1540" width="30.6640625" customWidth="1"/>
    <col min="1541" max="1541" width="6.6640625" customWidth="1"/>
    <col min="1542" max="1542" width="9.33203125" bestFit="1" customWidth="1"/>
    <col min="1543" max="1543" width="15.88671875" bestFit="1" customWidth="1"/>
    <col min="1544" max="1548" width="0" hidden="1" customWidth="1"/>
    <col min="1549" max="1549" width="17.5546875" customWidth="1"/>
    <col min="1793" max="1793" width="8.6640625" customWidth="1"/>
    <col min="1794" max="1794" width="11.6640625" customWidth="1"/>
    <col min="1795" max="1795" width="36.6640625" customWidth="1"/>
    <col min="1796" max="1796" width="30.6640625" customWidth="1"/>
    <col min="1797" max="1797" width="6.6640625" customWidth="1"/>
    <col min="1798" max="1798" width="9.33203125" bestFit="1" customWidth="1"/>
    <col min="1799" max="1799" width="15.88671875" bestFit="1" customWidth="1"/>
    <col min="1800" max="1804" width="0" hidden="1" customWidth="1"/>
    <col min="1805" max="1805" width="17.5546875" customWidth="1"/>
    <col min="2049" max="2049" width="8.6640625" customWidth="1"/>
    <col min="2050" max="2050" width="11.6640625" customWidth="1"/>
    <col min="2051" max="2051" width="36.6640625" customWidth="1"/>
    <col min="2052" max="2052" width="30.6640625" customWidth="1"/>
    <col min="2053" max="2053" width="6.6640625" customWidth="1"/>
    <col min="2054" max="2054" width="9.33203125" bestFit="1" customWidth="1"/>
    <col min="2055" max="2055" width="15.88671875" bestFit="1" customWidth="1"/>
    <col min="2056" max="2060" width="0" hidden="1" customWidth="1"/>
    <col min="2061" max="2061" width="17.5546875" customWidth="1"/>
    <col min="2305" max="2305" width="8.6640625" customWidth="1"/>
    <col min="2306" max="2306" width="11.6640625" customWidth="1"/>
    <col min="2307" max="2307" width="36.6640625" customWidth="1"/>
    <col min="2308" max="2308" width="30.6640625" customWidth="1"/>
    <col min="2309" max="2309" width="6.6640625" customWidth="1"/>
    <col min="2310" max="2310" width="9.33203125" bestFit="1" customWidth="1"/>
    <col min="2311" max="2311" width="15.88671875" bestFit="1" customWidth="1"/>
    <col min="2312" max="2316" width="0" hidden="1" customWidth="1"/>
    <col min="2317" max="2317" width="17.5546875" customWidth="1"/>
    <col min="2561" max="2561" width="8.6640625" customWidth="1"/>
    <col min="2562" max="2562" width="11.6640625" customWidth="1"/>
    <col min="2563" max="2563" width="36.6640625" customWidth="1"/>
    <col min="2564" max="2564" width="30.6640625" customWidth="1"/>
    <col min="2565" max="2565" width="6.6640625" customWidth="1"/>
    <col min="2566" max="2566" width="9.33203125" bestFit="1" customWidth="1"/>
    <col min="2567" max="2567" width="15.88671875" bestFit="1" customWidth="1"/>
    <col min="2568" max="2572" width="0" hidden="1" customWidth="1"/>
    <col min="2573" max="2573" width="17.5546875" customWidth="1"/>
    <col min="2817" max="2817" width="8.6640625" customWidth="1"/>
    <col min="2818" max="2818" width="11.6640625" customWidth="1"/>
    <col min="2819" max="2819" width="36.6640625" customWidth="1"/>
    <col min="2820" max="2820" width="30.6640625" customWidth="1"/>
    <col min="2821" max="2821" width="6.6640625" customWidth="1"/>
    <col min="2822" max="2822" width="9.33203125" bestFit="1" customWidth="1"/>
    <col min="2823" max="2823" width="15.88671875" bestFit="1" customWidth="1"/>
    <col min="2824" max="2828" width="0" hidden="1" customWidth="1"/>
    <col min="2829" max="2829" width="17.5546875" customWidth="1"/>
    <col min="3073" max="3073" width="8.6640625" customWidth="1"/>
    <col min="3074" max="3074" width="11.6640625" customWidth="1"/>
    <col min="3075" max="3075" width="36.6640625" customWidth="1"/>
    <col min="3076" max="3076" width="30.6640625" customWidth="1"/>
    <col min="3077" max="3077" width="6.6640625" customWidth="1"/>
    <col min="3078" max="3078" width="9.33203125" bestFit="1" customWidth="1"/>
    <col min="3079" max="3079" width="15.88671875" bestFit="1" customWidth="1"/>
    <col min="3080" max="3084" width="0" hidden="1" customWidth="1"/>
    <col min="3085" max="3085" width="17.5546875" customWidth="1"/>
    <col min="3329" max="3329" width="8.6640625" customWidth="1"/>
    <col min="3330" max="3330" width="11.6640625" customWidth="1"/>
    <col min="3331" max="3331" width="36.6640625" customWidth="1"/>
    <col min="3332" max="3332" width="30.6640625" customWidth="1"/>
    <col min="3333" max="3333" width="6.6640625" customWidth="1"/>
    <col min="3334" max="3334" width="9.33203125" bestFit="1" customWidth="1"/>
    <col min="3335" max="3335" width="15.88671875" bestFit="1" customWidth="1"/>
    <col min="3336" max="3340" width="0" hidden="1" customWidth="1"/>
    <col min="3341" max="3341" width="17.5546875" customWidth="1"/>
    <col min="3585" max="3585" width="8.6640625" customWidth="1"/>
    <col min="3586" max="3586" width="11.6640625" customWidth="1"/>
    <col min="3587" max="3587" width="36.6640625" customWidth="1"/>
    <col min="3588" max="3588" width="30.6640625" customWidth="1"/>
    <col min="3589" max="3589" width="6.6640625" customWidth="1"/>
    <col min="3590" max="3590" width="9.33203125" bestFit="1" customWidth="1"/>
    <col min="3591" max="3591" width="15.88671875" bestFit="1" customWidth="1"/>
    <col min="3592" max="3596" width="0" hidden="1" customWidth="1"/>
    <col min="3597" max="3597" width="17.5546875" customWidth="1"/>
    <col min="3841" max="3841" width="8.6640625" customWidth="1"/>
    <col min="3842" max="3842" width="11.6640625" customWidth="1"/>
    <col min="3843" max="3843" width="36.6640625" customWidth="1"/>
    <col min="3844" max="3844" width="30.6640625" customWidth="1"/>
    <col min="3845" max="3845" width="6.6640625" customWidth="1"/>
    <col min="3846" max="3846" width="9.33203125" bestFit="1" customWidth="1"/>
    <col min="3847" max="3847" width="15.88671875" bestFit="1" customWidth="1"/>
    <col min="3848" max="3852" width="0" hidden="1" customWidth="1"/>
    <col min="3853" max="3853" width="17.5546875" customWidth="1"/>
    <col min="4097" max="4097" width="8.6640625" customWidth="1"/>
    <col min="4098" max="4098" width="11.6640625" customWidth="1"/>
    <col min="4099" max="4099" width="36.6640625" customWidth="1"/>
    <col min="4100" max="4100" width="30.6640625" customWidth="1"/>
    <col min="4101" max="4101" width="6.6640625" customWidth="1"/>
    <col min="4102" max="4102" width="9.33203125" bestFit="1" customWidth="1"/>
    <col min="4103" max="4103" width="15.88671875" bestFit="1" customWidth="1"/>
    <col min="4104" max="4108" width="0" hidden="1" customWidth="1"/>
    <col min="4109" max="4109" width="17.5546875" customWidth="1"/>
    <col min="4353" max="4353" width="8.6640625" customWidth="1"/>
    <col min="4354" max="4354" width="11.6640625" customWidth="1"/>
    <col min="4355" max="4355" width="36.6640625" customWidth="1"/>
    <col min="4356" max="4356" width="30.6640625" customWidth="1"/>
    <col min="4357" max="4357" width="6.6640625" customWidth="1"/>
    <col min="4358" max="4358" width="9.33203125" bestFit="1" customWidth="1"/>
    <col min="4359" max="4359" width="15.88671875" bestFit="1" customWidth="1"/>
    <col min="4360" max="4364" width="0" hidden="1" customWidth="1"/>
    <col min="4365" max="4365" width="17.5546875" customWidth="1"/>
    <col min="4609" max="4609" width="8.6640625" customWidth="1"/>
    <col min="4610" max="4610" width="11.6640625" customWidth="1"/>
    <col min="4611" max="4611" width="36.6640625" customWidth="1"/>
    <col min="4612" max="4612" width="30.6640625" customWidth="1"/>
    <col min="4613" max="4613" width="6.6640625" customWidth="1"/>
    <col min="4614" max="4614" width="9.33203125" bestFit="1" customWidth="1"/>
    <col min="4615" max="4615" width="15.88671875" bestFit="1" customWidth="1"/>
    <col min="4616" max="4620" width="0" hidden="1" customWidth="1"/>
    <col min="4621" max="4621" width="17.5546875" customWidth="1"/>
    <col min="4865" max="4865" width="8.6640625" customWidth="1"/>
    <col min="4866" max="4866" width="11.6640625" customWidth="1"/>
    <col min="4867" max="4867" width="36.6640625" customWidth="1"/>
    <col min="4868" max="4868" width="30.6640625" customWidth="1"/>
    <col min="4869" max="4869" width="6.6640625" customWidth="1"/>
    <col min="4870" max="4870" width="9.33203125" bestFit="1" customWidth="1"/>
    <col min="4871" max="4871" width="15.88671875" bestFit="1" customWidth="1"/>
    <col min="4872" max="4876" width="0" hidden="1" customWidth="1"/>
    <col min="4877" max="4877" width="17.5546875" customWidth="1"/>
    <col min="5121" max="5121" width="8.6640625" customWidth="1"/>
    <col min="5122" max="5122" width="11.6640625" customWidth="1"/>
    <col min="5123" max="5123" width="36.6640625" customWidth="1"/>
    <col min="5124" max="5124" width="30.6640625" customWidth="1"/>
    <col min="5125" max="5125" width="6.6640625" customWidth="1"/>
    <col min="5126" max="5126" width="9.33203125" bestFit="1" customWidth="1"/>
    <col min="5127" max="5127" width="15.88671875" bestFit="1" customWidth="1"/>
    <col min="5128" max="5132" width="0" hidden="1" customWidth="1"/>
    <col min="5133" max="5133" width="17.5546875" customWidth="1"/>
    <col min="5377" max="5377" width="8.6640625" customWidth="1"/>
    <col min="5378" max="5378" width="11.6640625" customWidth="1"/>
    <col min="5379" max="5379" width="36.6640625" customWidth="1"/>
    <col min="5380" max="5380" width="30.6640625" customWidth="1"/>
    <col min="5381" max="5381" width="6.6640625" customWidth="1"/>
    <col min="5382" max="5382" width="9.33203125" bestFit="1" customWidth="1"/>
    <col min="5383" max="5383" width="15.88671875" bestFit="1" customWidth="1"/>
    <col min="5384" max="5388" width="0" hidden="1" customWidth="1"/>
    <col min="5389" max="5389" width="17.5546875" customWidth="1"/>
    <col min="5633" max="5633" width="8.6640625" customWidth="1"/>
    <col min="5634" max="5634" width="11.6640625" customWidth="1"/>
    <col min="5635" max="5635" width="36.6640625" customWidth="1"/>
    <col min="5636" max="5636" width="30.6640625" customWidth="1"/>
    <col min="5637" max="5637" width="6.6640625" customWidth="1"/>
    <col min="5638" max="5638" width="9.33203125" bestFit="1" customWidth="1"/>
    <col min="5639" max="5639" width="15.88671875" bestFit="1" customWidth="1"/>
    <col min="5640" max="5644" width="0" hidden="1" customWidth="1"/>
    <col min="5645" max="5645" width="17.5546875" customWidth="1"/>
    <col min="5889" max="5889" width="8.6640625" customWidth="1"/>
    <col min="5890" max="5890" width="11.6640625" customWidth="1"/>
    <col min="5891" max="5891" width="36.6640625" customWidth="1"/>
    <col min="5892" max="5892" width="30.6640625" customWidth="1"/>
    <col min="5893" max="5893" width="6.6640625" customWidth="1"/>
    <col min="5894" max="5894" width="9.33203125" bestFit="1" customWidth="1"/>
    <col min="5895" max="5895" width="15.88671875" bestFit="1" customWidth="1"/>
    <col min="5896" max="5900" width="0" hidden="1" customWidth="1"/>
    <col min="5901" max="5901" width="17.5546875" customWidth="1"/>
    <col min="6145" max="6145" width="8.6640625" customWidth="1"/>
    <col min="6146" max="6146" width="11.6640625" customWidth="1"/>
    <col min="6147" max="6147" width="36.6640625" customWidth="1"/>
    <col min="6148" max="6148" width="30.6640625" customWidth="1"/>
    <col min="6149" max="6149" width="6.6640625" customWidth="1"/>
    <col min="6150" max="6150" width="9.33203125" bestFit="1" customWidth="1"/>
    <col min="6151" max="6151" width="15.88671875" bestFit="1" customWidth="1"/>
    <col min="6152" max="6156" width="0" hidden="1" customWidth="1"/>
    <col min="6157" max="6157" width="17.5546875" customWidth="1"/>
    <col min="6401" max="6401" width="8.6640625" customWidth="1"/>
    <col min="6402" max="6402" width="11.6640625" customWidth="1"/>
    <col min="6403" max="6403" width="36.6640625" customWidth="1"/>
    <col min="6404" max="6404" width="30.6640625" customWidth="1"/>
    <col min="6405" max="6405" width="6.6640625" customWidth="1"/>
    <col min="6406" max="6406" width="9.33203125" bestFit="1" customWidth="1"/>
    <col min="6407" max="6407" width="15.88671875" bestFit="1" customWidth="1"/>
    <col min="6408" max="6412" width="0" hidden="1" customWidth="1"/>
    <col min="6413" max="6413" width="17.5546875" customWidth="1"/>
    <col min="6657" max="6657" width="8.6640625" customWidth="1"/>
    <col min="6658" max="6658" width="11.6640625" customWidth="1"/>
    <col min="6659" max="6659" width="36.6640625" customWidth="1"/>
    <col min="6660" max="6660" width="30.6640625" customWidth="1"/>
    <col min="6661" max="6661" width="6.6640625" customWidth="1"/>
    <col min="6662" max="6662" width="9.33203125" bestFit="1" customWidth="1"/>
    <col min="6663" max="6663" width="15.88671875" bestFit="1" customWidth="1"/>
    <col min="6664" max="6668" width="0" hidden="1" customWidth="1"/>
    <col min="6669" max="6669" width="17.5546875" customWidth="1"/>
    <col min="6913" max="6913" width="8.6640625" customWidth="1"/>
    <col min="6914" max="6914" width="11.6640625" customWidth="1"/>
    <col min="6915" max="6915" width="36.6640625" customWidth="1"/>
    <col min="6916" max="6916" width="30.6640625" customWidth="1"/>
    <col min="6917" max="6917" width="6.6640625" customWidth="1"/>
    <col min="6918" max="6918" width="9.33203125" bestFit="1" customWidth="1"/>
    <col min="6919" max="6919" width="15.88671875" bestFit="1" customWidth="1"/>
    <col min="6920" max="6924" width="0" hidden="1" customWidth="1"/>
    <col min="6925" max="6925" width="17.5546875" customWidth="1"/>
    <col min="7169" max="7169" width="8.6640625" customWidth="1"/>
    <col min="7170" max="7170" width="11.6640625" customWidth="1"/>
    <col min="7171" max="7171" width="36.6640625" customWidth="1"/>
    <col min="7172" max="7172" width="30.6640625" customWidth="1"/>
    <col min="7173" max="7173" width="6.6640625" customWidth="1"/>
    <col min="7174" max="7174" width="9.33203125" bestFit="1" customWidth="1"/>
    <col min="7175" max="7175" width="15.88671875" bestFit="1" customWidth="1"/>
    <col min="7176" max="7180" width="0" hidden="1" customWidth="1"/>
    <col min="7181" max="7181" width="17.5546875" customWidth="1"/>
    <col min="7425" max="7425" width="8.6640625" customWidth="1"/>
    <col min="7426" max="7426" width="11.6640625" customWidth="1"/>
    <col min="7427" max="7427" width="36.6640625" customWidth="1"/>
    <col min="7428" max="7428" width="30.6640625" customWidth="1"/>
    <col min="7429" max="7429" width="6.6640625" customWidth="1"/>
    <col min="7430" max="7430" width="9.33203125" bestFit="1" customWidth="1"/>
    <col min="7431" max="7431" width="15.88671875" bestFit="1" customWidth="1"/>
    <col min="7432" max="7436" width="0" hidden="1" customWidth="1"/>
    <col min="7437" max="7437" width="17.5546875" customWidth="1"/>
    <col min="7681" max="7681" width="8.6640625" customWidth="1"/>
    <col min="7682" max="7682" width="11.6640625" customWidth="1"/>
    <col min="7683" max="7683" width="36.6640625" customWidth="1"/>
    <col min="7684" max="7684" width="30.6640625" customWidth="1"/>
    <col min="7685" max="7685" width="6.6640625" customWidth="1"/>
    <col min="7686" max="7686" width="9.33203125" bestFit="1" customWidth="1"/>
    <col min="7687" max="7687" width="15.88671875" bestFit="1" customWidth="1"/>
    <col min="7688" max="7692" width="0" hidden="1" customWidth="1"/>
    <col min="7693" max="7693" width="17.5546875" customWidth="1"/>
    <col min="7937" max="7937" width="8.6640625" customWidth="1"/>
    <col min="7938" max="7938" width="11.6640625" customWidth="1"/>
    <col min="7939" max="7939" width="36.6640625" customWidth="1"/>
    <col min="7940" max="7940" width="30.6640625" customWidth="1"/>
    <col min="7941" max="7941" width="6.6640625" customWidth="1"/>
    <col min="7942" max="7942" width="9.33203125" bestFit="1" customWidth="1"/>
    <col min="7943" max="7943" width="15.88671875" bestFit="1" customWidth="1"/>
    <col min="7944" max="7948" width="0" hidden="1" customWidth="1"/>
    <col min="7949" max="7949" width="17.5546875" customWidth="1"/>
    <col min="8193" max="8193" width="8.6640625" customWidth="1"/>
    <col min="8194" max="8194" width="11.6640625" customWidth="1"/>
    <col min="8195" max="8195" width="36.6640625" customWidth="1"/>
    <col min="8196" max="8196" width="30.6640625" customWidth="1"/>
    <col min="8197" max="8197" width="6.6640625" customWidth="1"/>
    <col min="8198" max="8198" width="9.33203125" bestFit="1" customWidth="1"/>
    <col min="8199" max="8199" width="15.88671875" bestFit="1" customWidth="1"/>
    <col min="8200" max="8204" width="0" hidden="1" customWidth="1"/>
    <col min="8205" max="8205" width="17.5546875" customWidth="1"/>
    <col min="8449" max="8449" width="8.6640625" customWidth="1"/>
    <col min="8450" max="8450" width="11.6640625" customWidth="1"/>
    <col min="8451" max="8451" width="36.6640625" customWidth="1"/>
    <col min="8452" max="8452" width="30.6640625" customWidth="1"/>
    <col min="8453" max="8453" width="6.6640625" customWidth="1"/>
    <col min="8454" max="8454" width="9.33203125" bestFit="1" customWidth="1"/>
    <col min="8455" max="8455" width="15.88671875" bestFit="1" customWidth="1"/>
    <col min="8456" max="8460" width="0" hidden="1" customWidth="1"/>
    <col min="8461" max="8461" width="17.5546875" customWidth="1"/>
    <col min="8705" max="8705" width="8.6640625" customWidth="1"/>
    <col min="8706" max="8706" width="11.6640625" customWidth="1"/>
    <col min="8707" max="8707" width="36.6640625" customWidth="1"/>
    <col min="8708" max="8708" width="30.6640625" customWidth="1"/>
    <col min="8709" max="8709" width="6.6640625" customWidth="1"/>
    <col min="8710" max="8710" width="9.33203125" bestFit="1" customWidth="1"/>
    <col min="8711" max="8711" width="15.88671875" bestFit="1" customWidth="1"/>
    <col min="8712" max="8716" width="0" hidden="1" customWidth="1"/>
    <col min="8717" max="8717" width="17.5546875" customWidth="1"/>
    <col min="8961" max="8961" width="8.6640625" customWidth="1"/>
    <col min="8962" max="8962" width="11.6640625" customWidth="1"/>
    <col min="8963" max="8963" width="36.6640625" customWidth="1"/>
    <col min="8964" max="8964" width="30.6640625" customWidth="1"/>
    <col min="8965" max="8965" width="6.6640625" customWidth="1"/>
    <col min="8966" max="8966" width="9.33203125" bestFit="1" customWidth="1"/>
    <col min="8967" max="8967" width="15.88671875" bestFit="1" customWidth="1"/>
    <col min="8968" max="8972" width="0" hidden="1" customWidth="1"/>
    <col min="8973" max="8973" width="17.5546875" customWidth="1"/>
    <col min="9217" max="9217" width="8.6640625" customWidth="1"/>
    <col min="9218" max="9218" width="11.6640625" customWidth="1"/>
    <col min="9219" max="9219" width="36.6640625" customWidth="1"/>
    <col min="9220" max="9220" width="30.6640625" customWidth="1"/>
    <col min="9221" max="9221" width="6.6640625" customWidth="1"/>
    <col min="9222" max="9222" width="9.33203125" bestFit="1" customWidth="1"/>
    <col min="9223" max="9223" width="15.88671875" bestFit="1" customWidth="1"/>
    <col min="9224" max="9228" width="0" hidden="1" customWidth="1"/>
    <col min="9229" max="9229" width="17.5546875" customWidth="1"/>
    <col min="9473" max="9473" width="8.6640625" customWidth="1"/>
    <col min="9474" max="9474" width="11.6640625" customWidth="1"/>
    <col min="9475" max="9475" width="36.6640625" customWidth="1"/>
    <col min="9476" max="9476" width="30.6640625" customWidth="1"/>
    <col min="9477" max="9477" width="6.6640625" customWidth="1"/>
    <col min="9478" max="9478" width="9.33203125" bestFit="1" customWidth="1"/>
    <col min="9479" max="9479" width="15.88671875" bestFit="1" customWidth="1"/>
    <col min="9480" max="9484" width="0" hidden="1" customWidth="1"/>
    <col min="9485" max="9485" width="17.5546875" customWidth="1"/>
    <col min="9729" max="9729" width="8.6640625" customWidth="1"/>
    <col min="9730" max="9730" width="11.6640625" customWidth="1"/>
    <col min="9731" max="9731" width="36.6640625" customWidth="1"/>
    <col min="9732" max="9732" width="30.6640625" customWidth="1"/>
    <col min="9733" max="9733" width="6.6640625" customWidth="1"/>
    <col min="9734" max="9734" width="9.33203125" bestFit="1" customWidth="1"/>
    <col min="9735" max="9735" width="15.88671875" bestFit="1" customWidth="1"/>
    <col min="9736" max="9740" width="0" hidden="1" customWidth="1"/>
    <col min="9741" max="9741" width="17.5546875" customWidth="1"/>
    <col min="9985" max="9985" width="8.6640625" customWidth="1"/>
    <col min="9986" max="9986" width="11.6640625" customWidth="1"/>
    <col min="9987" max="9987" width="36.6640625" customWidth="1"/>
    <col min="9988" max="9988" width="30.6640625" customWidth="1"/>
    <col min="9989" max="9989" width="6.6640625" customWidth="1"/>
    <col min="9990" max="9990" width="9.33203125" bestFit="1" customWidth="1"/>
    <col min="9991" max="9991" width="15.88671875" bestFit="1" customWidth="1"/>
    <col min="9992" max="9996" width="0" hidden="1" customWidth="1"/>
    <col min="9997" max="9997" width="17.5546875" customWidth="1"/>
    <col min="10241" max="10241" width="8.6640625" customWidth="1"/>
    <col min="10242" max="10242" width="11.6640625" customWidth="1"/>
    <col min="10243" max="10243" width="36.6640625" customWidth="1"/>
    <col min="10244" max="10244" width="30.6640625" customWidth="1"/>
    <col min="10245" max="10245" width="6.6640625" customWidth="1"/>
    <col min="10246" max="10246" width="9.33203125" bestFit="1" customWidth="1"/>
    <col min="10247" max="10247" width="15.88671875" bestFit="1" customWidth="1"/>
    <col min="10248" max="10252" width="0" hidden="1" customWidth="1"/>
    <col min="10253" max="10253" width="17.5546875" customWidth="1"/>
    <col min="10497" max="10497" width="8.6640625" customWidth="1"/>
    <col min="10498" max="10498" width="11.6640625" customWidth="1"/>
    <col min="10499" max="10499" width="36.6640625" customWidth="1"/>
    <col min="10500" max="10500" width="30.6640625" customWidth="1"/>
    <col min="10501" max="10501" width="6.6640625" customWidth="1"/>
    <col min="10502" max="10502" width="9.33203125" bestFit="1" customWidth="1"/>
    <col min="10503" max="10503" width="15.88671875" bestFit="1" customWidth="1"/>
    <col min="10504" max="10508" width="0" hidden="1" customWidth="1"/>
    <col min="10509" max="10509" width="17.5546875" customWidth="1"/>
    <col min="10753" max="10753" width="8.6640625" customWidth="1"/>
    <col min="10754" max="10754" width="11.6640625" customWidth="1"/>
    <col min="10755" max="10755" width="36.6640625" customWidth="1"/>
    <col min="10756" max="10756" width="30.6640625" customWidth="1"/>
    <col min="10757" max="10757" width="6.6640625" customWidth="1"/>
    <col min="10758" max="10758" width="9.33203125" bestFit="1" customWidth="1"/>
    <col min="10759" max="10759" width="15.88671875" bestFit="1" customWidth="1"/>
    <col min="10760" max="10764" width="0" hidden="1" customWidth="1"/>
    <col min="10765" max="10765" width="17.5546875" customWidth="1"/>
    <col min="11009" max="11009" width="8.6640625" customWidth="1"/>
    <col min="11010" max="11010" width="11.6640625" customWidth="1"/>
    <col min="11011" max="11011" width="36.6640625" customWidth="1"/>
    <col min="11012" max="11012" width="30.6640625" customWidth="1"/>
    <col min="11013" max="11013" width="6.6640625" customWidth="1"/>
    <col min="11014" max="11014" width="9.33203125" bestFit="1" customWidth="1"/>
    <col min="11015" max="11015" width="15.88671875" bestFit="1" customWidth="1"/>
    <col min="11016" max="11020" width="0" hidden="1" customWidth="1"/>
    <col min="11021" max="11021" width="17.5546875" customWidth="1"/>
    <col min="11265" max="11265" width="8.6640625" customWidth="1"/>
    <col min="11266" max="11266" width="11.6640625" customWidth="1"/>
    <col min="11267" max="11267" width="36.6640625" customWidth="1"/>
    <col min="11268" max="11268" width="30.6640625" customWidth="1"/>
    <col min="11269" max="11269" width="6.6640625" customWidth="1"/>
    <col min="11270" max="11270" width="9.33203125" bestFit="1" customWidth="1"/>
    <col min="11271" max="11271" width="15.88671875" bestFit="1" customWidth="1"/>
    <col min="11272" max="11276" width="0" hidden="1" customWidth="1"/>
    <col min="11277" max="11277" width="17.5546875" customWidth="1"/>
    <col min="11521" max="11521" width="8.6640625" customWidth="1"/>
    <col min="11522" max="11522" width="11.6640625" customWidth="1"/>
    <col min="11523" max="11523" width="36.6640625" customWidth="1"/>
    <col min="11524" max="11524" width="30.6640625" customWidth="1"/>
    <col min="11525" max="11525" width="6.6640625" customWidth="1"/>
    <col min="11526" max="11526" width="9.33203125" bestFit="1" customWidth="1"/>
    <col min="11527" max="11527" width="15.88671875" bestFit="1" customWidth="1"/>
    <col min="11528" max="11532" width="0" hidden="1" customWidth="1"/>
    <col min="11533" max="11533" width="17.5546875" customWidth="1"/>
    <col min="11777" max="11777" width="8.6640625" customWidth="1"/>
    <col min="11778" max="11778" width="11.6640625" customWidth="1"/>
    <col min="11779" max="11779" width="36.6640625" customWidth="1"/>
    <col min="11780" max="11780" width="30.6640625" customWidth="1"/>
    <col min="11781" max="11781" width="6.6640625" customWidth="1"/>
    <col min="11782" max="11782" width="9.33203125" bestFit="1" customWidth="1"/>
    <col min="11783" max="11783" width="15.88671875" bestFit="1" customWidth="1"/>
    <col min="11784" max="11788" width="0" hidden="1" customWidth="1"/>
    <col min="11789" max="11789" width="17.5546875" customWidth="1"/>
    <col min="12033" max="12033" width="8.6640625" customWidth="1"/>
    <col min="12034" max="12034" width="11.6640625" customWidth="1"/>
    <col min="12035" max="12035" width="36.6640625" customWidth="1"/>
    <col min="12036" max="12036" width="30.6640625" customWidth="1"/>
    <col min="12037" max="12037" width="6.6640625" customWidth="1"/>
    <col min="12038" max="12038" width="9.33203125" bestFit="1" customWidth="1"/>
    <col min="12039" max="12039" width="15.88671875" bestFit="1" customWidth="1"/>
    <col min="12040" max="12044" width="0" hidden="1" customWidth="1"/>
    <col min="12045" max="12045" width="17.5546875" customWidth="1"/>
    <col min="12289" max="12289" width="8.6640625" customWidth="1"/>
    <col min="12290" max="12290" width="11.6640625" customWidth="1"/>
    <col min="12291" max="12291" width="36.6640625" customWidth="1"/>
    <col min="12292" max="12292" width="30.6640625" customWidth="1"/>
    <col min="12293" max="12293" width="6.6640625" customWidth="1"/>
    <col min="12294" max="12294" width="9.33203125" bestFit="1" customWidth="1"/>
    <col min="12295" max="12295" width="15.88671875" bestFit="1" customWidth="1"/>
    <col min="12296" max="12300" width="0" hidden="1" customWidth="1"/>
    <col min="12301" max="12301" width="17.5546875" customWidth="1"/>
    <col min="12545" max="12545" width="8.6640625" customWidth="1"/>
    <col min="12546" max="12546" width="11.6640625" customWidth="1"/>
    <col min="12547" max="12547" width="36.6640625" customWidth="1"/>
    <col min="12548" max="12548" width="30.6640625" customWidth="1"/>
    <col min="12549" max="12549" width="6.6640625" customWidth="1"/>
    <col min="12550" max="12550" width="9.33203125" bestFit="1" customWidth="1"/>
    <col min="12551" max="12551" width="15.88671875" bestFit="1" customWidth="1"/>
    <col min="12552" max="12556" width="0" hidden="1" customWidth="1"/>
    <col min="12557" max="12557" width="17.5546875" customWidth="1"/>
    <col min="12801" max="12801" width="8.6640625" customWidth="1"/>
    <col min="12802" max="12802" width="11.6640625" customWidth="1"/>
    <col min="12803" max="12803" width="36.6640625" customWidth="1"/>
    <col min="12804" max="12804" width="30.6640625" customWidth="1"/>
    <col min="12805" max="12805" width="6.6640625" customWidth="1"/>
    <col min="12806" max="12806" width="9.33203125" bestFit="1" customWidth="1"/>
    <col min="12807" max="12807" width="15.88671875" bestFit="1" customWidth="1"/>
    <col min="12808" max="12812" width="0" hidden="1" customWidth="1"/>
    <col min="12813" max="12813" width="17.5546875" customWidth="1"/>
    <col min="13057" max="13057" width="8.6640625" customWidth="1"/>
    <col min="13058" max="13058" width="11.6640625" customWidth="1"/>
    <col min="13059" max="13059" width="36.6640625" customWidth="1"/>
    <col min="13060" max="13060" width="30.6640625" customWidth="1"/>
    <col min="13061" max="13061" width="6.6640625" customWidth="1"/>
    <col min="13062" max="13062" width="9.33203125" bestFit="1" customWidth="1"/>
    <col min="13063" max="13063" width="15.88671875" bestFit="1" customWidth="1"/>
    <col min="13064" max="13068" width="0" hidden="1" customWidth="1"/>
    <col min="13069" max="13069" width="17.5546875" customWidth="1"/>
    <col min="13313" max="13313" width="8.6640625" customWidth="1"/>
    <col min="13314" max="13314" width="11.6640625" customWidth="1"/>
    <col min="13315" max="13315" width="36.6640625" customWidth="1"/>
    <col min="13316" max="13316" width="30.6640625" customWidth="1"/>
    <col min="13317" max="13317" width="6.6640625" customWidth="1"/>
    <col min="13318" max="13318" width="9.33203125" bestFit="1" customWidth="1"/>
    <col min="13319" max="13319" width="15.88671875" bestFit="1" customWidth="1"/>
    <col min="13320" max="13324" width="0" hidden="1" customWidth="1"/>
    <col min="13325" max="13325" width="17.5546875" customWidth="1"/>
    <col min="13569" max="13569" width="8.6640625" customWidth="1"/>
    <col min="13570" max="13570" width="11.6640625" customWidth="1"/>
    <col min="13571" max="13571" width="36.6640625" customWidth="1"/>
    <col min="13572" max="13572" width="30.6640625" customWidth="1"/>
    <col min="13573" max="13573" width="6.6640625" customWidth="1"/>
    <col min="13574" max="13574" width="9.33203125" bestFit="1" customWidth="1"/>
    <col min="13575" max="13575" width="15.88671875" bestFit="1" customWidth="1"/>
    <col min="13576" max="13580" width="0" hidden="1" customWidth="1"/>
    <col min="13581" max="13581" width="17.5546875" customWidth="1"/>
    <col min="13825" max="13825" width="8.6640625" customWidth="1"/>
    <col min="13826" max="13826" width="11.6640625" customWidth="1"/>
    <col min="13827" max="13827" width="36.6640625" customWidth="1"/>
    <col min="13828" max="13828" width="30.6640625" customWidth="1"/>
    <col min="13829" max="13829" width="6.6640625" customWidth="1"/>
    <col min="13830" max="13830" width="9.33203125" bestFit="1" customWidth="1"/>
    <col min="13831" max="13831" width="15.88671875" bestFit="1" customWidth="1"/>
    <col min="13832" max="13836" width="0" hidden="1" customWidth="1"/>
    <col min="13837" max="13837" width="17.5546875" customWidth="1"/>
    <col min="14081" max="14081" width="8.6640625" customWidth="1"/>
    <col min="14082" max="14082" width="11.6640625" customWidth="1"/>
    <col min="14083" max="14083" width="36.6640625" customWidth="1"/>
    <col min="14084" max="14084" width="30.6640625" customWidth="1"/>
    <col min="14085" max="14085" width="6.6640625" customWidth="1"/>
    <col min="14086" max="14086" width="9.33203125" bestFit="1" customWidth="1"/>
    <col min="14087" max="14087" width="15.88671875" bestFit="1" customWidth="1"/>
    <col min="14088" max="14092" width="0" hidden="1" customWidth="1"/>
    <col min="14093" max="14093" width="17.5546875" customWidth="1"/>
    <col min="14337" max="14337" width="8.6640625" customWidth="1"/>
    <col min="14338" max="14338" width="11.6640625" customWidth="1"/>
    <col min="14339" max="14339" width="36.6640625" customWidth="1"/>
    <col min="14340" max="14340" width="30.6640625" customWidth="1"/>
    <col min="14341" max="14341" width="6.6640625" customWidth="1"/>
    <col min="14342" max="14342" width="9.33203125" bestFit="1" customWidth="1"/>
    <col min="14343" max="14343" width="15.88671875" bestFit="1" customWidth="1"/>
    <col min="14344" max="14348" width="0" hidden="1" customWidth="1"/>
    <col min="14349" max="14349" width="17.5546875" customWidth="1"/>
    <col min="14593" max="14593" width="8.6640625" customWidth="1"/>
    <col min="14594" max="14594" width="11.6640625" customWidth="1"/>
    <col min="14595" max="14595" width="36.6640625" customWidth="1"/>
    <col min="14596" max="14596" width="30.6640625" customWidth="1"/>
    <col min="14597" max="14597" width="6.6640625" customWidth="1"/>
    <col min="14598" max="14598" width="9.33203125" bestFit="1" customWidth="1"/>
    <col min="14599" max="14599" width="15.88671875" bestFit="1" customWidth="1"/>
    <col min="14600" max="14604" width="0" hidden="1" customWidth="1"/>
    <col min="14605" max="14605" width="17.5546875" customWidth="1"/>
    <col min="14849" max="14849" width="8.6640625" customWidth="1"/>
    <col min="14850" max="14850" width="11.6640625" customWidth="1"/>
    <col min="14851" max="14851" width="36.6640625" customWidth="1"/>
    <col min="14852" max="14852" width="30.6640625" customWidth="1"/>
    <col min="14853" max="14853" width="6.6640625" customWidth="1"/>
    <col min="14854" max="14854" width="9.33203125" bestFit="1" customWidth="1"/>
    <col min="14855" max="14855" width="15.88671875" bestFit="1" customWidth="1"/>
    <col min="14856" max="14860" width="0" hidden="1" customWidth="1"/>
    <col min="14861" max="14861" width="17.5546875" customWidth="1"/>
    <col min="15105" max="15105" width="8.6640625" customWidth="1"/>
    <col min="15106" max="15106" width="11.6640625" customWidth="1"/>
    <col min="15107" max="15107" width="36.6640625" customWidth="1"/>
    <col min="15108" max="15108" width="30.6640625" customWidth="1"/>
    <col min="15109" max="15109" width="6.6640625" customWidth="1"/>
    <col min="15110" max="15110" width="9.33203125" bestFit="1" customWidth="1"/>
    <col min="15111" max="15111" width="15.88671875" bestFit="1" customWidth="1"/>
    <col min="15112" max="15116" width="0" hidden="1" customWidth="1"/>
    <col min="15117" max="15117" width="17.5546875" customWidth="1"/>
    <col min="15361" max="15361" width="8.6640625" customWidth="1"/>
    <col min="15362" max="15362" width="11.6640625" customWidth="1"/>
    <col min="15363" max="15363" width="36.6640625" customWidth="1"/>
    <col min="15364" max="15364" width="30.6640625" customWidth="1"/>
    <col min="15365" max="15365" width="6.6640625" customWidth="1"/>
    <col min="15366" max="15366" width="9.33203125" bestFit="1" customWidth="1"/>
    <col min="15367" max="15367" width="15.88671875" bestFit="1" customWidth="1"/>
    <col min="15368" max="15372" width="0" hidden="1" customWidth="1"/>
    <col min="15373" max="15373" width="17.5546875" customWidth="1"/>
    <col min="15617" max="15617" width="8.6640625" customWidth="1"/>
    <col min="15618" max="15618" width="11.6640625" customWidth="1"/>
    <col min="15619" max="15619" width="36.6640625" customWidth="1"/>
    <col min="15620" max="15620" width="30.6640625" customWidth="1"/>
    <col min="15621" max="15621" width="6.6640625" customWidth="1"/>
    <col min="15622" max="15622" width="9.33203125" bestFit="1" customWidth="1"/>
    <col min="15623" max="15623" width="15.88671875" bestFit="1" customWidth="1"/>
    <col min="15624" max="15628" width="0" hidden="1" customWidth="1"/>
    <col min="15629" max="15629" width="17.5546875" customWidth="1"/>
    <col min="15873" max="15873" width="8.6640625" customWidth="1"/>
    <col min="15874" max="15874" width="11.6640625" customWidth="1"/>
    <col min="15875" max="15875" width="36.6640625" customWidth="1"/>
    <col min="15876" max="15876" width="30.6640625" customWidth="1"/>
    <col min="15877" max="15877" width="6.6640625" customWidth="1"/>
    <col min="15878" max="15878" width="9.33203125" bestFit="1" customWidth="1"/>
    <col min="15879" max="15879" width="15.88671875" bestFit="1" customWidth="1"/>
    <col min="15880" max="15884" width="0" hidden="1" customWidth="1"/>
    <col min="15885" max="15885" width="17.5546875" customWidth="1"/>
    <col min="16129" max="16129" width="8.6640625" customWidth="1"/>
    <col min="16130" max="16130" width="11.6640625" customWidth="1"/>
    <col min="16131" max="16131" width="36.6640625" customWidth="1"/>
    <col min="16132" max="16132" width="30.6640625" customWidth="1"/>
    <col min="16133" max="16133" width="6.6640625" customWidth="1"/>
    <col min="16134" max="16134" width="9.33203125" bestFit="1" customWidth="1"/>
    <col min="16135" max="16135" width="15.88671875" bestFit="1" customWidth="1"/>
    <col min="16136" max="16140" width="0" hidden="1" customWidth="1"/>
    <col min="16141" max="16141" width="17.5546875" customWidth="1"/>
  </cols>
  <sheetData>
    <row r="2" spans="1:7" x14ac:dyDescent="0.3">
      <c r="A2" s="909" t="s">
        <v>474</v>
      </c>
      <c r="B2" s="909"/>
      <c r="C2" s="909"/>
      <c r="D2" s="909"/>
      <c r="E2" s="909"/>
      <c r="F2" s="909"/>
      <c r="G2" s="909"/>
    </row>
    <row r="3" spans="1:7" x14ac:dyDescent="0.3">
      <c r="A3" s="840"/>
      <c r="B3" s="840"/>
      <c r="C3" s="840"/>
      <c r="D3" s="840"/>
      <c r="E3" s="840"/>
      <c r="F3" s="840"/>
      <c r="G3" s="840"/>
    </row>
    <row r="4" spans="1:7" x14ac:dyDescent="0.3">
      <c r="A4" s="828" t="s">
        <v>493</v>
      </c>
      <c r="B4" s="828"/>
      <c r="C4" s="828"/>
      <c r="D4" s="828"/>
      <c r="E4" s="828"/>
      <c r="F4" s="828"/>
      <c r="G4" s="828"/>
    </row>
    <row r="5" spans="1:7" x14ac:dyDescent="0.3">
      <c r="A5" s="829"/>
      <c r="B5" s="829"/>
      <c r="C5" s="829"/>
      <c r="D5" s="829"/>
      <c r="E5" s="829"/>
      <c r="F5" s="829"/>
      <c r="G5" s="829"/>
    </row>
    <row r="6" spans="1:7" ht="16.2" thickBot="1" x14ac:dyDescent="0.35">
      <c r="A6" s="376"/>
      <c r="B6" s="376"/>
      <c r="C6" s="376"/>
      <c r="D6" s="376"/>
      <c r="E6" s="376"/>
      <c r="F6" s="376"/>
      <c r="G6" s="376"/>
    </row>
    <row r="7" spans="1:7" ht="17.399999999999999" x14ac:dyDescent="0.3">
      <c r="A7" s="462" t="s">
        <v>1</v>
      </c>
      <c r="B7" s="912" t="s">
        <v>586</v>
      </c>
      <c r="C7" s="912"/>
      <c r="D7" s="912"/>
      <c r="E7" s="912"/>
      <c r="F7" s="912"/>
      <c r="G7" s="463">
        <f>M23</f>
        <v>60000</v>
      </c>
    </row>
    <row r="8" spans="1:7" x14ac:dyDescent="0.3">
      <c r="A8" s="910" t="s">
        <v>625</v>
      </c>
      <c r="B8" s="910"/>
      <c r="C8" s="910"/>
      <c r="D8" s="910"/>
      <c r="E8" s="910"/>
      <c r="F8" s="910"/>
      <c r="G8" s="910"/>
    </row>
    <row r="9" spans="1:7" ht="15.6" x14ac:dyDescent="0.3">
      <c r="A9" s="383" t="s">
        <v>4</v>
      </c>
      <c r="B9" s="457"/>
      <c r="C9" s="458"/>
      <c r="D9" s="458"/>
      <c r="E9" s="457"/>
      <c r="F9" s="459"/>
      <c r="G9" s="644">
        <f>SUM(G7:G7)</f>
        <v>60000</v>
      </c>
    </row>
    <row r="10" spans="1:7" x14ac:dyDescent="0.3">
      <c r="A10" s="461"/>
      <c r="B10" s="457"/>
      <c r="C10" s="458"/>
      <c r="D10" s="458"/>
      <c r="E10" s="457"/>
      <c r="F10" s="459"/>
      <c r="G10" s="460"/>
    </row>
    <row r="11" spans="1:7" ht="15.6" x14ac:dyDescent="0.3">
      <c r="A11" s="403" t="s">
        <v>5</v>
      </c>
      <c r="B11" s="457"/>
      <c r="C11" s="458"/>
      <c r="D11" s="458"/>
      <c r="E11" s="457"/>
      <c r="F11" s="459"/>
      <c r="G11" s="472">
        <f>G9*0.22</f>
        <v>13200</v>
      </c>
    </row>
    <row r="12" spans="1:7" x14ac:dyDescent="0.3">
      <c r="A12" s="467"/>
      <c r="B12" s="468"/>
      <c r="C12" s="469"/>
      <c r="D12" s="469"/>
      <c r="E12" s="468"/>
      <c r="F12" s="470"/>
      <c r="G12" s="471"/>
    </row>
    <row r="13" spans="1:7" ht="15" thickBot="1" x14ac:dyDescent="0.35">
      <c r="A13" s="911" t="s">
        <v>626</v>
      </c>
      <c r="B13" s="911"/>
      <c r="C13" s="911"/>
      <c r="D13" s="911"/>
      <c r="E13" s="911"/>
      <c r="F13" s="911"/>
      <c r="G13" s="911"/>
    </row>
    <row r="14" spans="1:7" ht="16.8" thickTop="1" thickBot="1" x14ac:dyDescent="0.35">
      <c r="A14" s="422" t="s">
        <v>6</v>
      </c>
      <c r="B14" s="464"/>
      <c r="C14" s="465"/>
      <c r="D14" s="465"/>
      <c r="E14" s="464"/>
      <c r="F14" s="466"/>
      <c r="G14" s="473">
        <f>G9*1.22</f>
        <v>73200</v>
      </c>
    </row>
    <row r="15" spans="1:7" ht="16.2" thickTop="1" x14ac:dyDescent="0.3">
      <c r="A15" s="474"/>
      <c r="B15" s="475"/>
      <c r="C15" s="476"/>
      <c r="D15" s="476"/>
      <c r="E15" s="475"/>
      <c r="F15" s="477"/>
      <c r="G15" s="478"/>
    </row>
    <row r="17" spans="1:13" ht="15.6" x14ac:dyDescent="0.3">
      <c r="A17" s="908" t="s">
        <v>480</v>
      </c>
      <c r="B17" s="908"/>
      <c r="C17" s="908"/>
      <c r="D17" s="908"/>
    </row>
    <row r="19" spans="1:13" s="19" customFormat="1" ht="18" thickBot="1" x14ac:dyDescent="0.35">
      <c r="B19" s="20"/>
      <c r="C19" s="21"/>
      <c r="D19" s="21"/>
      <c r="E19" s="20"/>
      <c r="F19" s="22"/>
      <c r="G19" s="23"/>
      <c r="M19" s="24"/>
    </row>
    <row r="20" spans="1:13" s="27" customFormat="1" ht="55.8" thickBot="1" x14ac:dyDescent="0.3">
      <c r="A20" s="274" t="s">
        <v>8</v>
      </c>
      <c r="B20" s="275" t="s">
        <v>9</v>
      </c>
      <c r="C20" s="276" t="s">
        <v>10</v>
      </c>
      <c r="D20" s="276" t="s">
        <v>11</v>
      </c>
      <c r="E20" s="275" t="s">
        <v>12</v>
      </c>
      <c r="F20" s="277" t="s">
        <v>213</v>
      </c>
      <c r="G20" s="278" t="s">
        <v>13</v>
      </c>
      <c r="H20" s="278" t="s">
        <v>13</v>
      </c>
      <c r="I20" s="278" t="s">
        <v>13</v>
      </c>
      <c r="J20" s="278" t="s">
        <v>13</v>
      </c>
      <c r="K20" s="278" t="s">
        <v>13</v>
      </c>
      <c r="L20" s="278" t="s">
        <v>13</v>
      </c>
      <c r="M20" s="652" t="s">
        <v>632</v>
      </c>
    </row>
    <row r="21" spans="1:13" s="34" customFormat="1" ht="13.2" x14ac:dyDescent="0.25">
      <c r="A21" s="28" t="s">
        <v>585</v>
      </c>
      <c r="B21" s="29"/>
      <c r="C21" s="30"/>
      <c r="D21" s="30"/>
      <c r="E21" s="29"/>
      <c r="F21" s="31"/>
      <c r="G21" s="32"/>
      <c r="H21" s="33">
        <v>2702</v>
      </c>
      <c r="I21" s="33"/>
      <c r="J21" s="33"/>
      <c r="K21" s="33"/>
      <c r="L21" s="33"/>
      <c r="M21" s="32"/>
    </row>
    <row r="22" spans="1:13" s="34" customFormat="1" ht="13.2" x14ac:dyDescent="0.25">
      <c r="A22" s="35"/>
      <c r="B22" s="36"/>
      <c r="C22" s="37"/>
      <c r="D22" s="37"/>
      <c r="E22" s="36"/>
      <c r="F22" s="38"/>
      <c r="G22" s="39"/>
      <c r="H22" s="40">
        <v>2704</v>
      </c>
      <c r="I22" s="40"/>
      <c r="J22" s="40"/>
      <c r="K22" s="40"/>
      <c r="L22" s="40"/>
      <c r="M22" s="39"/>
    </row>
    <row r="23" spans="1:13" ht="105" customHeight="1" x14ac:dyDescent="0.3">
      <c r="A23" s="70" t="s">
        <v>16</v>
      </c>
      <c r="B23" s="71"/>
      <c r="C23" s="72" t="s">
        <v>666</v>
      </c>
      <c r="D23" s="72"/>
      <c r="E23" s="71" t="s">
        <v>21</v>
      </c>
      <c r="F23" s="543">
        <v>1</v>
      </c>
      <c r="G23" s="544">
        <v>60000</v>
      </c>
      <c r="H23" s="545">
        <v>6482</v>
      </c>
      <c r="I23" s="545">
        <v>2704</v>
      </c>
      <c r="J23" s="545"/>
      <c r="K23" s="545">
        <v>10613</v>
      </c>
      <c r="L23" s="545"/>
      <c r="M23" s="544">
        <f>F23*G23</f>
        <v>60000</v>
      </c>
    </row>
  </sheetData>
  <mergeCells count="6">
    <mergeCell ref="A17:D17"/>
    <mergeCell ref="A2:G3"/>
    <mergeCell ref="A4:G5"/>
    <mergeCell ref="A8:G8"/>
    <mergeCell ref="A13:G13"/>
    <mergeCell ref="B7:F7"/>
  </mergeCell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34"/>
  <sheetViews>
    <sheetView topLeftCell="A9" workbookViewId="0">
      <selection activeCell="C34" sqref="C34"/>
    </sheetView>
  </sheetViews>
  <sheetFormatPr defaultRowHeight="14.4" x14ac:dyDescent="0.3"/>
  <cols>
    <col min="1" max="1" width="11.88671875" customWidth="1"/>
    <col min="2" max="2" width="31.88671875" customWidth="1"/>
    <col min="3" max="3" width="13.5546875" customWidth="1"/>
    <col min="4" max="4" width="26.5546875" customWidth="1"/>
    <col min="6" max="6" width="13.33203125" bestFit="1" customWidth="1"/>
    <col min="8" max="8" width="11.5546875" bestFit="1" customWidth="1"/>
  </cols>
  <sheetData>
    <row r="2" spans="1:8" ht="15.6" x14ac:dyDescent="0.3">
      <c r="A2" s="7"/>
      <c r="B2" s="808" t="s">
        <v>0</v>
      </c>
      <c r="C2" s="808"/>
      <c r="D2" s="7"/>
    </row>
    <row r="3" spans="1:8" ht="15.6" x14ac:dyDescent="0.3">
      <c r="A3" s="7"/>
      <c r="B3" s="7"/>
      <c r="C3" s="7"/>
      <c r="D3" s="7"/>
    </row>
    <row r="4" spans="1:8" ht="17.399999999999999" x14ac:dyDescent="0.3">
      <c r="A4" s="293"/>
      <c r="B4" s="293"/>
      <c r="C4" s="293"/>
      <c r="D4" s="293"/>
    </row>
    <row r="5" spans="1:8" ht="12" customHeight="1" thickBot="1" x14ac:dyDescent="0.35">
      <c r="A5" s="5"/>
      <c r="B5" s="5"/>
      <c r="C5" s="5"/>
      <c r="D5" s="5"/>
    </row>
    <row r="6" spans="1:8" ht="24" customHeight="1" x14ac:dyDescent="0.3">
      <c r="A6" s="809" t="s">
        <v>500</v>
      </c>
      <c r="B6" s="810"/>
      <c r="C6" s="810"/>
      <c r="D6" s="811"/>
    </row>
    <row r="7" spans="1:8" x14ac:dyDescent="0.3">
      <c r="A7" s="812"/>
      <c r="B7" s="813"/>
      <c r="C7" s="813"/>
      <c r="D7" s="814"/>
    </row>
    <row r="8" spans="1:8" ht="17.399999999999999" x14ac:dyDescent="0.3">
      <c r="A8" s="490"/>
      <c r="B8" s="491"/>
      <c r="C8" s="491"/>
      <c r="D8" s="492"/>
    </row>
    <row r="9" spans="1:8" ht="18" thickBot="1" x14ac:dyDescent="0.35">
      <c r="A9" s="815" t="s">
        <v>491</v>
      </c>
      <c r="B9" s="816"/>
      <c r="C9" s="816"/>
      <c r="D9" s="817"/>
    </row>
    <row r="12" spans="1:8" ht="15" thickBot="1" x14ac:dyDescent="0.35"/>
    <row r="13" spans="1:8" ht="15.6" x14ac:dyDescent="0.3">
      <c r="A13" s="331" t="s">
        <v>1</v>
      </c>
      <c r="B13" s="529" t="s">
        <v>497</v>
      </c>
      <c r="C13" s="333"/>
      <c r="D13" s="530">
        <f>'1.Rekapitulacija  1. faza'!D21</f>
        <v>16700</v>
      </c>
      <c r="F13" s="423"/>
    </row>
    <row r="14" spans="1:8" ht="15.6" x14ac:dyDescent="0.3">
      <c r="A14" s="335" t="s">
        <v>3</v>
      </c>
      <c r="B14" s="496" t="s">
        <v>498</v>
      </c>
      <c r="C14" s="280"/>
      <c r="D14" s="531">
        <f>'2. Rekapitulacija  Faza 2'!D11</f>
        <v>7200</v>
      </c>
    </row>
    <row r="15" spans="1:8" ht="15.6" x14ac:dyDescent="0.3">
      <c r="A15" s="532" t="s">
        <v>182</v>
      </c>
      <c r="B15" s="288" t="s">
        <v>458</v>
      </c>
      <c r="C15" s="279"/>
      <c r="D15" s="533">
        <f>'3. VZPD'!E6</f>
        <v>0</v>
      </c>
      <c r="H15" s="423"/>
    </row>
    <row r="16" spans="1:8" ht="16.2" thickBot="1" x14ac:dyDescent="0.35">
      <c r="A16" s="336" t="s">
        <v>184</v>
      </c>
      <c r="B16" s="534" t="s">
        <v>499</v>
      </c>
      <c r="C16" s="535"/>
      <c r="D16" s="536">
        <f>'4. Začasna prometna ureditev'!G9</f>
        <v>60000</v>
      </c>
    </row>
    <row r="17" spans="1:9" ht="15.6" x14ac:dyDescent="0.3">
      <c r="A17" s="818"/>
      <c r="B17" s="818"/>
      <c r="C17" s="818"/>
      <c r="D17" s="818"/>
    </row>
    <row r="18" spans="1:9" ht="15" x14ac:dyDescent="0.3">
      <c r="A18" s="819" t="s">
        <v>475</v>
      </c>
      <c r="B18" s="819"/>
      <c r="C18" s="819"/>
      <c r="D18" s="819"/>
    </row>
    <row r="19" spans="1:9" ht="15.6" x14ac:dyDescent="0.3">
      <c r="A19" s="311" t="s">
        <v>272</v>
      </c>
      <c r="B19" s="489"/>
      <c r="C19" s="493"/>
      <c r="D19" s="312">
        <f>SUM(D13:D16)</f>
        <v>83900</v>
      </c>
      <c r="F19" s="423"/>
    </row>
    <row r="20" spans="1:9" ht="15.6" x14ac:dyDescent="0.3">
      <c r="A20" s="820"/>
      <c r="B20" s="820"/>
      <c r="C20" s="820"/>
      <c r="D20" s="820"/>
    </row>
    <row r="21" spans="1:9" ht="15.6" x14ac:dyDescent="0.3">
      <c r="A21" s="804" t="s">
        <v>476</v>
      </c>
      <c r="B21" s="804"/>
      <c r="C21" s="298"/>
      <c r="D21" s="307">
        <f>SUM(D13:D16)*0.1</f>
        <v>8390</v>
      </c>
    </row>
    <row r="22" spans="1:9" ht="15.6" x14ac:dyDescent="0.3">
      <c r="A22" s="805" t="s">
        <v>478</v>
      </c>
      <c r="B22" s="805"/>
      <c r="C22" s="805"/>
      <c r="D22" s="805"/>
    </row>
    <row r="23" spans="1:9" ht="15.6" x14ac:dyDescent="0.3">
      <c r="A23" s="488" t="s">
        <v>477</v>
      </c>
      <c r="B23" s="488"/>
      <c r="C23" s="298"/>
      <c r="D23" s="307">
        <f>SUM(D19:D21)</f>
        <v>92290</v>
      </c>
      <c r="F23" s="423"/>
    </row>
    <row r="24" spans="1:9" ht="15.6" x14ac:dyDescent="0.3">
      <c r="A24" s="806"/>
      <c r="B24" s="806"/>
      <c r="C24" s="806"/>
      <c r="D24" s="806"/>
    </row>
    <row r="25" spans="1:9" ht="15.6" x14ac:dyDescent="0.3">
      <c r="A25" s="330" t="s">
        <v>5</v>
      </c>
      <c r="B25" s="488"/>
      <c r="C25" s="290"/>
      <c r="D25" s="307">
        <f>D23*0.22</f>
        <v>20303.8</v>
      </c>
      <c r="I25" s="423"/>
    </row>
    <row r="26" spans="1:9" ht="15.6" x14ac:dyDescent="0.3">
      <c r="A26" s="807" t="s">
        <v>475</v>
      </c>
      <c r="B26" s="807"/>
      <c r="C26" s="807"/>
      <c r="D26" s="807"/>
    </row>
    <row r="27" spans="1:9" ht="16.2" thickBot="1" x14ac:dyDescent="0.35">
      <c r="A27" s="301"/>
      <c r="B27" s="305"/>
      <c r="C27" s="290"/>
      <c r="D27" s="306"/>
    </row>
    <row r="28" spans="1:9" ht="18.600000000000001" thickTop="1" thickBot="1" x14ac:dyDescent="0.35">
      <c r="A28" s="313" t="s">
        <v>6</v>
      </c>
      <c r="B28" s="314"/>
      <c r="C28" s="314"/>
      <c r="D28" s="315">
        <f>D23*1.22</f>
        <v>112593.8</v>
      </c>
    </row>
    <row r="29" spans="1:9" ht="15" thickTop="1" x14ac:dyDescent="0.3"/>
    <row r="34" spans="3:3" ht="15.6" x14ac:dyDescent="0.3">
      <c r="C34" s="299"/>
    </row>
  </sheetData>
  <mergeCells count="10">
    <mergeCell ref="A21:B21"/>
    <mergeCell ref="A22:D22"/>
    <mergeCell ref="A24:D24"/>
    <mergeCell ref="A26:D26"/>
    <mergeCell ref="B2:C2"/>
    <mergeCell ref="A6:D7"/>
    <mergeCell ref="A9:D9"/>
    <mergeCell ref="A17:D17"/>
    <mergeCell ref="A18:D18"/>
    <mergeCell ref="A20:D20"/>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29"/>
  <sheetViews>
    <sheetView view="pageBreakPreview" topLeftCell="A9" zoomScaleNormal="100" zoomScaleSheetLayoutView="100" workbookViewId="0">
      <selection activeCell="D11" sqref="D11"/>
    </sheetView>
  </sheetViews>
  <sheetFormatPr defaultRowHeight="13.2" x14ac:dyDescent="0.25"/>
  <cols>
    <col min="1" max="1" width="11.88671875" style="5" customWidth="1"/>
    <col min="2" max="2" width="31.88671875" style="5" customWidth="1"/>
    <col min="3" max="3" width="13.5546875" style="5" customWidth="1"/>
    <col min="4" max="4" width="26.5546875" style="5" customWidth="1"/>
    <col min="5" max="5" width="9.109375" style="5"/>
    <col min="6" max="6" width="12.5546875" style="5" bestFit="1" customWidth="1"/>
    <col min="7" max="7" width="16" style="5" bestFit="1" customWidth="1"/>
    <col min="8" max="256" width="9.109375" style="5"/>
    <col min="257" max="257" width="11.88671875" style="5" customWidth="1"/>
    <col min="258" max="258" width="31.88671875" style="5" customWidth="1"/>
    <col min="259" max="259" width="13.5546875" style="5" customWidth="1"/>
    <col min="260" max="260" width="26.5546875" style="5" customWidth="1"/>
    <col min="261" max="512" width="9.109375" style="5"/>
    <col min="513" max="513" width="11.88671875" style="5" customWidth="1"/>
    <col min="514" max="514" width="31.88671875" style="5" customWidth="1"/>
    <col min="515" max="515" width="13.5546875" style="5" customWidth="1"/>
    <col min="516" max="516" width="26.5546875" style="5" customWidth="1"/>
    <col min="517" max="768" width="9.109375" style="5"/>
    <col min="769" max="769" width="11.88671875" style="5" customWidth="1"/>
    <col min="770" max="770" width="31.88671875" style="5" customWidth="1"/>
    <col min="771" max="771" width="13.5546875" style="5" customWidth="1"/>
    <col min="772" max="772" width="26.5546875" style="5" customWidth="1"/>
    <col min="773" max="1024" width="9.109375" style="5"/>
    <col min="1025" max="1025" width="11.88671875" style="5" customWidth="1"/>
    <col min="1026" max="1026" width="31.88671875" style="5" customWidth="1"/>
    <col min="1027" max="1027" width="13.5546875" style="5" customWidth="1"/>
    <col min="1028" max="1028" width="26.5546875" style="5" customWidth="1"/>
    <col min="1029" max="1280" width="9.109375" style="5"/>
    <col min="1281" max="1281" width="11.88671875" style="5" customWidth="1"/>
    <col min="1282" max="1282" width="31.88671875" style="5" customWidth="1"/>
    <col min="1283" max="1283" width="13.5546875" style="5" customWidth="1"/>
    <col min="1284" max="1284" width="26.5546875" style="5" customWidth="1"/>
    <col min="1285" max="1536" width="9.109375" style="5"/>
    <col min="1537" max="1537" width="11.88671875" style="5" customWidth="1"/>
    <col min="1538" max="1538" width="31.88671875" style="5" customWidth="1"/>
    <col min="1539" max="1539" width="13.5546875" style="5" customWidth="1"/>
    <col min="1540" max="1540" width="26.5546875" style="5" customWidth="1"/>
    <col min="1541" max="1792" width="9.109375" style="5"/>
    <col min="1793" max="1793" width="11.88671875" style="5" customWidth="1"/>
    <col min="1794" max="1794" width="31.88671875" style="5" customWidth="1"/>
    <col min="1795" max="1795" width="13.5546875" style="5" customWidth="1"/>
    <col min="1796" max="1796" width="26.5546875" style="5" customWidth="1"/>
    <col min="1797" max="2048" width="9.109375" style="5"/>
    <col min="2049" max="2049" width="11.88671875" style="5" customWidth="1"/>
    <col min="2050" max="2050" width="31.88671875" style="5" customWidth="1"/>
    <col min="2051" max="2051" width="13.5546875" style="5" customWidth="1"/>
    <col min="2052" max="2052" width="26.5546875" style="5" customWidth="1"/>
    <col min="2053" max="2304" width="9.109375" style="5"/>
    <col min="2305" max="2305" width="11.88671875" style="5" customWidth="1"/>
    <col min="2306" max="2306" width="31.88671875" style="5" customWidth="1"/>
    <col min="2307" max="2307" width="13.5546875" style="5" customWidth="1"/>
    <col min="2308" max="2308" width="26.5546875" style="5" customWidth="1"/>
    <col min="2309" max="2560" width="9.109375" style="5"/>
    <col min="2561" max="2561" width="11.88671875" style="5" customWidth="1"/>
    <col min="2562" max="2562" width="31.88671875" style="5" customWidth="1"/>
    <col min="2563" max="2563" width="13.5546875" style="5" customWidth="1"/>
    <col min="2564" max="2564" width="26.5546875" style="5" customWidth="1"/>
    <col min="2565" max="2816" width="9.109375" style="5"/>
    <col min="2817" max="2817" width="11.88671875" style="5" customWidth="1"/>
    <col min="2818" max="2818" width="31.88671875" style="5" customWidth="1"/>
    <col min="2819" max="2819" width="13.5546875" style="5" customWidth="1"/>
    <col min="2820" max="2820" width="26.5546875" style="5" customWidth="1"/>
    <col min="2821" max="3072" width="9.109375" style="5"/>
    <col min="3073" max="3073" width="11.88671875" style="5" customWidth="1"/>
    <col min="3074" max="3074" width="31.88671875" style="5" customWidth="1"/>
    <col min="3075" max="3075" width="13.5546875" style="5" customWidth="1"/>
    <col min="3076" max="3076" width="26.5546875" style="5" customWidth="1"/>
    <col min="3077" max="3328" width="9.109375" style="5"/>
    <col min="3329" max="3329" width="11.88671875" style="5" customWidth="1"/>
    <col min="3330" max="3330" width="31.88671875" style="5" customWidth="1"/>
    <col min="3331" max="3331" width="13.5546875" style="5" customWidth="1"/>
    <col min="3332" max="3332" width="26.5546875" style="5" customWidth="1"/>
    <col min="3333" max="3584" width="9.109375" style="5"/>
    <col min="3585" max="3585" width="11.88671875" style="5" customWidth="1"/>
    <col min="3586" max="3586" width="31.88671875" style="5" customWidth="1"/>
    <col min="3587" max="3587" width="13.5546875" style="5" customWidth="1"/>
    <col min="3588" max="3588" width="26.5546875" style="5" customWidth="1"/>
    <col min="3589" max="3840" width="9.109375" style="5"/>
    <col min="3841" max="3841" width="11.88671875" style="5" customWidth="1"/>
    <col min="3842" max="3842" width="31.88671875" style="5" customWidth="1"/>
    <col min="3843" max="3843" width="13.5546875" style="5" customWidth="1"/>
    <col min="3844" max="3844" width="26.5546875" style="5" customWidth="1"/>
    <col min="3845" max="4096" width="9.109375" style="5"/>
    <col min="4097" max="4097" width="11.88671875" style="5" customWidth="1"/>
    <col min="4098" max="4098" width="31.88671875" style="5" customWidth="1"/>
    <col min="4099" max="4099" width="13.5546875" style="5" customWidth="1"/>
    <col min="4100" max="4100" width="26.5546875" style="5" customWidth="1"/>
    <col min="4101" max="4352" width="9.109375" style="5"/>
    <col min="4353" max="4353" width="11.88671875" style="5" customWidth="1"/>
    <col min="4354" max="4354" width="31.88671875" style="5" customWidth="1"/>
    <col min="4355" max="4355" width="13.5546875" style="5" customWidth="1"/>
    <col min="4356" max="4356" width="26.5546875" style="5" customWidth="1"/>
    <col min="4357" max="4608" width="9.109375" style="5"/>
    <col min="4609" max="4609" width="11.88671875" style="5" customWidth="1"/>
    <col min="4610" max="4610" width="31.88671875" style="5" customWidth="1"/>
    <col min="4611" max="4611" width="13.5546875" style="5" customWidth="1"/>
    <col min="4612" max="4612" width="26.5546875" style="5" customWidth="1"/>
    <col min="4613" max="4864" width="9.109375" style="5"/>
    <col min="4865" max="4865" width="11.88671875" style="5" customWidth="1"/>
    <col min="4866" max="4866" width="31.88671875" style="5" customWidth="1"/>
    <col min="4867" max="4867" width="13.5546875" style="5" customWidth="1"/>
    <col min="4868" max="4868" width="26.5546875" style="5" customWidth="1"/>
    <col min="4869" max="5120" width="9.109375" style="5"/>
    <col min="5121" max="5121" width="11.88671875" style="5" customWidth="1"/>
    <col min="5122" max="5122" width="31.88671875" style="5" customWidth="1"/>
    <col min="5123" max="5123" width="13.5546875" style="5" customWidth="1"/>
    <col min="5124" max="5124" width="26.5546875" style="5" customWidth="1"/>
    <col min="5125" max="5376" width="9.109375" style="5"/>
    <col min="5377" max="5377" width="11.88671875" style="5" customWidth="1"/>
    <col min="5378" max="5378" width="31.88671875" style="5" customWidth="1"/>
    <col min="5379" max="5379" width="13.5546875" style="5" customWidth="1"/>
    <col min="5380" max="5380" width="26.5546875" style="5" customWidth="1"/>
    <col min="5381" max="5632" width="9.109375" style="5"/>
    <col min="5633" max="5633" width="11.88671875" style="5" customWidth="1"/>
    <col min="5634" max="5634" width="31.88671875" style="5" customWidth="1"/>
    <col min="5635" max="5635" width="13.5546875" style="5" customWidth="1"/>
    <col min="5636" max="5636" width="26.5546875" style="5" customWidth="1"/>
    <col min="5637" max="5888" width="9.109375" style="5"/>
    <col min="5889" max="5889" width="11.88671875" style="5" customWidth="1"/>
    <col min="5890" max="5890" width="31.88671875" style="5" customWidth="1"/>
    <col min="5891" max="5891" width="13.5546875" style="5" customWidth="1"/>
    <col min="5892" max="5892" width="26.5546875" style="5" customWidth="1"/>
    <col min="5893" max="6144" width="9.109375" style="5"/>
    <col min="6145" max="6145" width="11.88671875" style="5" customWidth="1"/>
    <col min="6146" max="6146" width="31.88671875" style="5" customWidth="1"/>
    <col min="6147" max="6147" width="13.5546875" style="5" customWidth="1"/>
    <col min="6148" max="6148" width="26.5546875" style="5" customWidth="1"/>
    <col min="6149" max="6400" width="9.109375" style="5"/>
    <col min="6401" max="6401" width="11.88671875" style="5" customWidth="1"/>
    <col min="6402" max="6402" width="31.88671875" style="5" customWidth="1"/>
    <col min="6403" max="6403" width="13.5546875" style="5" customWidth="1"/>
    <col min="6404" max="6404" width="26.5546875" style="5" customWidth="1"/>
    <col min="6405" max="6656" width="9.109375" style="5"/>
    <col min="6657" max="6657" width="11.88671875" style="5" customWidth="1"/>
    <col min="6658" max="6658" width="31.88671875" style="5" customWidth="1"/>
    <col min="6659" max="6659" width="13.5546875" style="5" customWidth="1"/>
    <col min="6660" max="6660" width="26.5546875" style="5" customWidth="1"/>
    <col min="6661" max="6912" width="9.109375" style="5"/>
    <col min="6913" max="6913" width="11.88671875" style="5" customWidth="1"/>
    <col min="6914" max="6914" width="31.88671875" style="5" customWidth="1"/>
    <col min="6915" max="6915" width="13.5546875" style="5" customWidth="1"/>
    <col min="6916" max="6916" width="26.5546875" style="5" customWidth="1"/>
    <col min="6917" max="7168" width="9.109375" style="5"/>
    <col min="7169" max="7169" width="11.88671875" style="5" customWidth="1"/>
    <col min="7170" max="7170" width="31.88671875" style="5" customWidth="1"/>
    <col min="7171" max="7171" width="13.5546875" style="5" customWidth="1"/>
    <col min="7172" max="7172" width="26.5546875" style="5" customWidth="1"/>
    <col min="7173" max="7424" width="9.109375" style="5"/>
    <col min="7425" max="7425" width="11.88671875" style="5" customWidth="1"/>
    <col min="7426" max="7426" width="31.88671875" style="5" customWidth="1"/>
    <col min="7427" max="7427" width="13.5546875" style="5" customWidth="1"/>
    <col min="7428" max="7428" width="26.5546875" style="5" customWidth="1"/>
    <col min="7429" max="7680" width="9.109375" style="5"/>
    <col min="7681" max="7681" width="11.88671875" style="5" customWidth="1"/>
    <col min="7682" max="7682" width="31.88671875" style="5" customWidth="1"/>
    <col min="7683" max="7683" width="13.5546875" style="5" customWidth="1"/>
    <col min="7684" max="7684" width="26.5546875" style="5" customWidth="1"/>
    <col min="7685" max="7936" width="9.109375" style="5"/>
    <col min="7937" max="7937" width="11.88671875" style="5" customWidth="1"/>
    <col min="7938" max="7938" width="31.88671875" style="5" customWidth="1"/>
    <col min="7939" max="7939" width="13.5546875" style="5" customWidth="1"/>
    <col min="7940" max="7940" width="26.5546875" style="5" customWidth="1"/>
    <col min="7941" max="8192" width="9.109375" style="5"/>
    <col min="8193" max="8193" width="11.88671875" style="5" customWidth="1"/>
    <col min="8194" max="8194" width="31.88671875" style="5" customWidth="1"/>
    <col min="8195" max="8195" width="13.5546875" style="5" customWidth="1"/>
    <col min="8196" max="8196" width="26.5546875" style="5" customWidth="1"/>
    <col min="8197" max="8448" width="9.109375" style="5"/>
    <col min="8449" max="8449" width="11.88671875" style="5" customWidth="1"/>
    <col min="8450" max="8450" width="31.88671875" style="5" customWidth="1"/>
    <col min="8451" max="8451" width="13.5546875" style="5" customWidth="1"/>
    <col min="8452" max="8452" width="26.5546875" style="5" customWidth="1"/>
    <col min="8453" max="8704" width="9.109375" style="5"/>
    <col min="8705" max="8705" width="11.88671875" style="5" customWidth="1"/>
    <col min="8706" max="8706" width="31.88671875" style="5" customWidth="1"/>
    <col min="8707" max="8707" width="13.5546875" style="5" customWidth="1"/>
    <col min="8708" max="8708" width="26.5546875" style="5" customWidth="1"/>
    <col min="8709" max="8960" width="9.109375" style="5"/>
    <col min="8961" max="8961" width="11.88671875" style="5" customWidth="1"/>
    <col min="8962" max="8962" width="31.88671875" style="5" customWidth="1"/>
    <col min="8963" max="8963" width="13.5546875" style="5" customWidth="1"/>
    <col min="8964" max="8964" width="26.5546875" style="5" customWidth="1"/>
    <col min="8965" max="9216" width="9.109375" style="5"/>
    <col min="9217" max="9217" width="11.88671875" style="5" customWidth="1"/>
    <col min="9218" max="9218" width="31.88671875" style="5" customWidth="1"/>
    <col min="9219" max="9219" width="13.5546875" style="5" customWidth="1"/>
    <col min="9220" max="9220" width="26.5546875" style="5" customWidth="1"/>
    <col min="9221" max="9472" width="9.109375" style="5"/>
    <col min="9473" max="9473" width="11.88671875" style="5" customWidth="1"/>
    <col min="9474" max="9474" width="31.88671875" style="5" customWidth="1"/>
    <col min="9475" max="9475" width="13.5546875" style="5" customWidth="1"/>
    <col min="9476" max="9476" width="26.5546875" style="5" customWidth="1"/>
    <col min="9477" max="9728" width="9.109375" style="5"/>
    <col min="9729" max="9729" width="11.88671875" style="5" customWidth="1"/>
    <col min="9730" max="9730" width="31.88671875" style="5" customWidth="1"/>
    <col min="9731" max="9731" width="13.5546875" style="5" customWidth="1"/>
    <col min="9732" max="9732" width="26.5546875" style="5" customWidth="1"/>
    <col min="9733" max="9984" width="9.109375" style="5"/>
    <col min="9985" max="9985" width="11.88671875" style="5" customWidth="1"/>
    <col min="9986" max="9986" width="31.88671875" style="5" customWidth="1"/>
    <col min="9987" max="9987" width="13.5546875" style="5" customWidth="1"/>
    <col min="9988" max="9988" width="26.5546875" style="5" customWidth="1"/>
    <col min="9989" max="10240" width="9.109375" style="5"/>
    <col min="10241" max="10241" width="11.88671875" style="5" customWidth="1"/>
    <col min="10242" max="10242" width="31.88671875" style="5" customWidth="1"/>
    <col min="10243" max="10243" width="13.5546875" style="5" customWidth="1"/>
    <col min="10244" max="10244" width="26.5546875" style="5" customWidth="1"/>
    <col min="10245" max="10496" width="9.109375" style="5"/>
    <col min="10497" max="10497" width="11.88671875" style="5" customWidth="1"/>
    <col min="10498" max="10498" width="31.88671875" style="5" customWidth="1"/>
    <col min="10499" max="10499" width="13.5546875" style="5" customWidth="1"/>
    <col min="10500" max="10500" width="26.5546875" style="5" customWidth="1"/>
    <col min="10501" max="10752" width="9.109375" style="5"/>
    <col min="10753" max="10753" width="11.88671875" style="5" customWidth="1"/>
    <col min="10754" max="10754" width="31.88671875" style="5" customWidth="1"/>
    <col min="10755" max="10755" width="13.5546875" style="5" customWidth="1"/>
    <col min="10756" max="10756" width="26.5546875" style="5" customWidth="1"/>
    <col min="10757" max="11008" width="9.109375" style="5"/>
    <col min="11009" max="11009" width="11.88671875" style="5" customWidth="1"/>
    <col min="11010" max="11010" width="31.88671875" style="5" customWidth="1"/>
    <col min="11011" max="11011" width="13.5546875" style="5" customWidth="1"/>
    <col min="11012" max="11012" width="26.5546875" style="5" customWidth="1"/>
    <col min="11013" max="11264" width="9.109375" style="5"/>
    <col min="11265" max="11265" width="11.88671875" style="5" customWidth="1"/>
    <col min="11266" max="11266" width="31.88671875" style="5" customWidth="1"/>
    <col min="11267" max="11267" width="13.5546875" style="5" customWidth="1"/>
    <col min="11268" max="11268" width="26.5546875" style="5" customWidth="1"/>
    <col min="11269" max="11520" width="9.109375" style="5"/>
    <col min="11521" max="11521" width="11.88671875" style="5" customWidth="1"/>
    <col min="11522" max="11522" width="31.88671875" style="5" customWidth="1"/>
    <col min="11523" max="11523" width="13.5546875" style="5" customWidth="1"/>
    <col min="11524" max="11524" width="26.5546875" style="5" customWidth="1"/>
    <col min="11525" max="11776" width="9.109375" style="5"/>
    <col min="11777" max="11777" width="11.88671875" style="5" customWidth="1"/>
    <col min="11778" max="11778" width="31.88671875" style="5" customWidth="1"/>
    <col min="11779" max="11779" width="13.5546875" style="5" customWidth="1"/>
    <col min="11780" max="11780" width="26.5546875" style="5" customWidth="1"/>
    <col min="11781" max="12032" width="9.109375" style="5"/>
    <col min="12033" max="12033" width="11.88671875" style="5" customWidth="1"/>
    <col min="12034" max="12034" width="31.88671875" style="5" customWidth="1"/>
    <col min="12035" max="12035" width="13.5546875" style="5" customWidth="1"/>
    <col min="12036" max="12036" width="26.5546875" style="5" customWidth="1"/>
    <col min="12037" max="12288" width="9.109375" style="5"/>
    <col min="12289" max="12289" width="11.88671875" style="5" customWidth="1"/>
    <col min="12290" max="12290" width="31.88671875" style="5" customWidth="1"/>
    <col min="12291" max="12291" width="13.5546875" style="5" customWidth="1"/>
    <col min="12292" max="12292" width="26.5546875" style="5" customWidth="1"/>
    <col min="12293" max="12544" width="9.109375" style="5"/>
    <col min="12545" max="12545" width="11.88671875" style="5" customWidth="1"/>
    <col min="12546" max="12546" width="31.88671875" style="5" customWidth="1"/>
    <col min="12547" max="12547" width="13.5546875" style="5" customWidth="1"/>
    <col min="12548" max="12548" width="26.5546875" style="5" customWidth="1"/>
    <col min="12549" max="12800" width="9.109375" style="5"/>
    <col min="12801" max="12801" width="11.88671875" style="5" customWidth="1"/>
    <col min="12802" max="12802" width="31.88671875" style="5" customWidth="1"/>
    <col min="12803" max="12803" width="13.5546875" style="5" customWidth="1"/>
    <col min="12804" max="12804" width="26.5546875" style="5" customWidth="1"/>
    <col min="12805" max="13056" width="9.109375" style="5"/>
    <col min="13057" max="13057" width="11.88671875" style="5" customWidth="1"/>
    <col min="13058" max="13058" width="31.88671875" style="5" customWidth="1"/>
    <col min="13059" max="13059" width="13.5546875" style="5" customWidth="1"/>
    <col min="13060" max="13060" width="26.5546875" style="5" customWidth="1"/>
    <col min="13061" max="13312" width="9.109375" style="5"/>
    <col min="13313" max="13313" width="11.88671875" style="5" customWidth="1"/>
    <col min="13314" max="13314" width="31.88671875" style="5" customWidth="1"/>
    <col min="13315" max="13315" width="13.5546875" style="5" customWidth="1"/>
    <col min="13316" max="13316" width="26.5546875" style="5" customWidth="1"/>
    <col min="13317" max="13568" width="9.109375" style="5"/>
    <col min="13569" max="13569" width="11.88671875" style="5" customWidth="1"/>
    <col min="13570" max="13570" width="31.88671875" style="5" customWidth="1"/>
    <col min="13571" max="13571" width="13.5546875" style="5" customWidth="1"/>
    <col min="13572" max="13572" width="26.5546875" style="5" customWidth="1"/>
    <col min="13573" max="13824" width="9.109375" style="5"/>
    <col min="13825" max="13825" width="11.88671875" style="5" customWidth="1"/>
    <col min="13826" max="13826" width="31.88671875" style="5" customWidth="1"/>
    <col min="13827" max="13827" width="13.5546875" style="5" customWidth="1"/>
    <col min="13828" max="13828" width="26.5546875" style="5" customWidth="1"/>
    <col min="13829" max="14080" width="9.109375" style="5"/>
    <col min="14081" max="14081" width="11.88671875" style="5" customWidth="1"/>
    <col min="14082" max="14082" width="31.88671875" style="5" customWidth="1"/>
    <col min="14083" max="14083" width="13.5546875" style="5" customWidth="1"/>
    <col min="14084" max="14084" width="26.5546875" style="5" customWidth="1"/>
    <col min="14085" max="14336" width="9.109375" style="5"/>
    <col min="14337" max="14337" width="11.88671875" style="5" customWidth="1"/>
    <col min="14338" max="14338" width="31.88671875" style="5" customWidth="1"/>
    <col min="14339" max="14339" width="13.5546875" style="5" customWidth="1"/>
    <col min="14340" max="14340" width="26.5546875" style="5" customWidth="1"/>
    <col min="14341" max="14592" width="9.109375" style="5"/>
    <col min="14593" max="14593" width="11.88671875" style="5" customWidth="1"/>
    <col min="14594" max="14594" width="31.88671875" style="5" customWidth="1"/>
    <col min="14595" max="14595" width="13.5546875" style="5" customWidth="1"/>
    <col min="14596" max="14596" width="26.5546875" style="5" customWidth="1"/>
    <col min="14597" max="14848" width="9.109375" style="5"/>
    <col min="14849" max="14849" width="11.88671875" style="5" customWidth="1"/>
    <col min="14850" max="14850" width="31.88671875" style="5" customWidth="1"/>
    <col min="14851" max="14851" width="13.5546875" style="5" customWidth="1"/>
    <col min="14852" max="14852" width="26.5546875" style="5" customWidth="1"/>
    <col min="14853" max="15104" width="9.109375" style="5"/>
    <col min="15105" max="15105" width="11.88671875" style="5" customWidth="1"/>
    <col min="15106" max="15106" width="31.88671875" style="5" customWidth="1"/>
    <col min="15107" max="15107" width="13.5546875" style="5" customWidth="1"/>
    <col min="15108" max="15108" width="26.5546875" style="5" customWidth="1"/>
    <col min="15109" max="15360" width="9.109375" style="5"/>
    <col min="15361" max="15361" width="11.88671875" style="5" customWidth="1"/>
    <col min="15362" max="15362" width="31.88671875" style="5" customWidth="1"/>
    <col min="15363" max="15363" width="13.5546875" style="5" customWidth="1"/>
    <col min="15364" max="15364" width="26.5546875" style="5" customWidth="1"/>
    <col min="15365" max="15616" width="9.109375" style="5"/>
    <col min="15617" max="15617" width="11.88671875" style="5" customWidth="1"/>
    <col min="15618" max="15618" width="31.88671875" style="5" customWidth="1"/>
    <col min="15619" max="15619" width="13.5546875" style="5" customWidth="1"/>
    <col min="15620" max="15620" width="26.5546875" style="5" customWidth="1"/>
    <col min="15621" max="15872" width="9.109375" style="5"/>
    <col min="15873" max="15873" width="11.88671875" style="5" customWidth="1"/>
    <col min="15874" max="15874" width="31.88671875" style="5" customWidth="1"/>
    <col min="15875" max="15875" width="13.5546875" style="5" customWidth="1"/>
    <col min="15876" max="15876" width="26.5546875" style="5" customWidth="1"/>
    <col min="15877" max="16128" width="9.109375" style="5"/>
    <col min="16129" max="16129" width="11.88671875" style="5" customWidth="1"/>
    <col min="16130" max="16130" width="31.88671875" style="5" customWidth="1"/>
    <col min="16131" max="16131" width="13.5546875" style="5" customWidth="1"/>
    <col min="16132" max="16132" width="26.5546875" style="5" customWidth="1"/>
    <col min="16133" max="16384" width="9.109375" style="5"/>
  </cols>
  <sheetData>
    <row r="2" spans="1:13" ht="15.6" x14ac:dyDescent="0.3">
      <c r="A2" s="7"/>
      <c r="B2" s="808"/>
      <c r="C2" s="808"/>
      <c r="D2" s="7"/>
    </row>
    <row r="3" spans="1:13" ht="15" x14ac:dyDescent="0.25">
      <c r="A3" s="7"/>
      <c r="B3" s="7"/>
      <c r="C3" s="7"/>
      <c r="D3" s="7"/>
    </row>
    <row r="4" spans="1:13" ht="15" customHeight="1" x14ac:dyDescent="0.3">
      <c r="A4" s="293"/>
      <c r="B4" s="293"/>
      <c r="C4" s="293"/>
      <c r="D4" s="293"/>
    </row>
    <row r="5" spans="1:13" ht="15" customHeight="1" thickBot="1" x14ac:dyDescent="0.3"/>
    <row r="6" spans="1:13" ht="15" customHeight="1" x14ac:dyDescent="0.25">
      <c r="A6" s="809" t="s">
        <v>474</v>
      </c>
      <c r="B6" s="810"/>
      <c r="C6" s="810"/>
      <c r="D6" s="811"/>
    </row>
    <row r="7" spans="1:13" ht="24" customHeight="1" x14ac:dyDescent="0.25">
      <c r="A7" s="812"/>
      <c r="B7" s="813"/>
      <c r="C7" s="813"/>
      <c r="D7" s="814"/>
    </row>
    <row r="8" spans="1:13" ht="18" thickBot="1" x14ac:dyDescent="0.35">
      <c r="A8" s="815" t="s">
        <v>491</v>
      </c>
      <c r="B8" s="816"/>
      <c r="C8" s="816"/>
      <c r="D8" s="817"/>
    </row>
    <row r="9" spans="1:13" ht="17.399999999999999" x14ac:dyDescent="0.25">
      <c r="A9" s="283"/>
      <c r="B9" s="284"/>
      <c r="C9" s="284"/>
      <c r="D9" s="290"/>
    </row>
    <row r="10" spans="1:13" ht="16.2" thickBot="1" x14ac:dyDescent="0.35">
      <c r="A10" s="308"/>
      <c r="B10" s="309"/>
      <c r="C10" s="310"/>
      <c r="D10" s="310"/>
      <c r="E10" s="1"/>
      <c r="F10" s="2"/>
      <c r="G10" s="3"/>
      <c r="H10" s="4"/>
      <c r="I10" s="4"/>
      <c r="J10" s="4"/>
      <c r="K10" s="4"/>
      <c r="L10" s="4"/>
      <c r="M10" s="3"/>
    </row>
    <row r="11" spans="1:13" ht="20.100000000000001" customHeight="1" thickTop="1" x14ac:dyDescent="0.3">
      <c r="A11" s="286" t="s">
        <v>1</v>
      </c>
      <c r="B11" s="288" t="s">
        <v>2</v>
      </c>
      <c r="C11" s="279"/>
      <c r="D11" s="433">
        <f>'1.1. Predračun cesta'!D14</f>
        <v>6000</v>
      </c>
      <c r="E11" s="1"/>
      <c r="F11" s="2"/>
      <c r="G11" s="3"/>
      <c r="H11" s="4"/>
      <c r="I11" s="4"/>
      <c r="J11" s="4"/>
      <c r="K11" s="4"/>
      <c r="L11" s="4"/>
      <c r="M11" s="6"/>
    </row>
    <row r="12" spans="1:13" ht="15.6" x14ac:dyDescent="0.3">
      <c r="A12" s="285" t="s">
        <v>3</v>
      </c>
      <c r="B12" s="289" t="s">
        <v>473</v>
      </c>
      <c r="C12" s="280"/>
      <c r="D12" s="434">
        <f>'1.2. Predračun pločnik'!D14</f>
        <v>1400</v>
      </c>
      <c r="E12" s="1"/>
      <c r="F12" s="2"/>
      <c r="G12" s="3"/>
      <c r="H12" s="4"/>
      <c r="I12" s="4"/>
      <c r="J12" s="4"/>
      <c r="K12" s="4"/>
      <c r="L12" s="4"/>
      <c r="M12" s="6"/>
    </row>
    <row r="13" spans="1:13" ht="15.6" x14ac:dyDescent="0.3">
      <c r="A13" s="285" t="s">
        <v>182</v>
      </c>
      <c r="B13" s="289" t="s">
        <v>273</v>
      </c>
      <c r="C13" s="280"/>
      <c r="D13" s="434">
        <f>'1.3. Kamnita zložba 1'!E14</f>
        <v>750</v>
      </c>
      <c r="E13" s="1"/>
      <c r="F13" s="2"/>
      <c r="G13" s="3"/>
      <c r="H13" s="4"/>
      <c r="I13" s="4"/>
      <c r="J13" s="4"/>
      <c r="K13" s="4"/>
      <c r="L13" s="4"/>
      <c r="M13" s="6"/>
    </row>
    <row r="14" spans="1:13" ht="15.6" x14ac:dyDescent="0.3">
      <c r="A14" s="287" t="s">
        <v>184</v>
      </c>
      <c r="B14" s="289" t="s">
        <v>274</v>
      </c>
      <c r="C14" s="280"/>
      <c r="D14" s="434">
        <f>'1.4. Kamnita zložba 2'!G13</f>
        <v>1000</v>
      </c>
      <c r="E14" s="1"/>
      <c r="F14" s="2"/>
      <c r="G14" s="3"/>
      <c r="H14" s="4"/>
      <c r="I14" s="4"/>
      <c r="J14" s="4"/>
      <c r="K14" s="4"/>
      <c r="L14" s="4"/>
      <c r="M14" s="6"/>
    </row>
    <row r="15" spans="1:13" ht="15.6" x14ac:dyDescent="0.3">
      <c r="A15" s="287" t="s">
        <v>231</v>
      </c>
      <c r="B15" s="289" t="s">
        <v>457</v>
      </c>
      <c r="C15" s="281"/>
      <c r="D15" s="435">
        <f>'1.5. Kamnita zložba 3'!G13</f>
        <v>850</v>
      </c>
      <c r="E15" s="1"/>
      <c r="F15" s="2"/>
      <c r="G15" s="3"/>
      <c r="H15" s="4"/>
      <c r="I15" s="4"/>
      <c r="J15" s="4"/>
      <c r="K15" s="4"/>
      <c r="L15" s="4"/>
      <c r="M15" s="6"/>
    </row>
    <row r="16" spans="1:13" ht="15.6" x14ac:dyDescent="0.3">
      <c r="A16" s="287" t="s">
        <v>186</v>
      </c>
      <c r="B16" s="289" t="s">
        <v>501</v>
      </c>
      <c r="C16" s="281"/>
      <c r="D16" s="435">
        <f>'1.6 KAMNITA ZLOŽBA 4'!H95</f>
        <v>850</v>
      </c>
      <c r="E16" s="1"/>
      <c r="F16" s="2"/>
      <c r="G16" s="3"/>
      <c r="H16" s="4"/>
      <c r="I16" s="4"/>
      <c r="J16" s="4"/>
      <c r="K16" s="4"/>
      <c r="L16" s="4"/>
      <c r="M16" s="6"/>
    </row>
    <row r="17" spans="1:13" ht="15.6" x14ac:dyDescent="0.3">
      <c r="A17" s="287" t="s">
        <v>188</v>
      </c>
      <c r="B17" s="289" t="s">
        <v>658</v>
      </c>
      <c r="C17" s="281"/>
      <c r="D17" s="435">
        <f>'1.7 KAMNITA ZLOŽBA 5'!H95</f>
        <v>850</v>
      </c>
      <c r="E17" s="1"/>
      <c r="F17" s="2"/>
      <c r="G17" s="3"/>
      <c r="H17" s="4"/>
      <c r="I17" s="4"/>
      <c r="J17" s="4"/>
      <c r="K17" s="4"/>
      <c r="L17" s="4"/>
      <c r="M17" s="6"/>
    </row>
    <row r="18" spans="1:13" ht="15.6" x14ac:dyDescent="0.3">
      <c r="A18" s="285" t="s">
        <v>190</v>
      </c>
      <c r="B18" s="289" t="s">
        <v>341</v>
      </c>
      <c r="C18" s="280"/>
      <c r="D18" s="434">
        <f>'1.6. JR'!F26</f>
        <v>5000</v>
      </c>
      <c r="E18" s="1"/>
      <c r="F18" s="2"/>
      <c r="G18" s="3"/>
      <c r="H18" s="4"/>
      <c r="I18" s="4"/>
      <c r="J18" s="4"/>
      <c r="K18" s="4"/>
      <c r="L18" s="4"/>
      <c r="M18" s="6"/>
    </row>
    <row r="19" spans="1:13" ht="15.6" x14ac:dyDescent="0.25">
      <c r="A19" s="818"/>
      <c r="B19" s="818"/>
      <c r="C19" s="818"/>
      <c r="D19" s="818"/>
      <c r="E19" s="1"/>
      <c r="F19" s="2"/>
      <c r="G19" s="3"/>
      <c r="H19" s="4"/>
      <c r="I19" s="4"/>
      <c r="J19" s="4"/>
      <c r="K19" s="4"/>
      <c r="L19" s="4"/>
      <c r="M19" s="6"/>
    </row>
    <row r="20" spans="1:13" ht="15" x14ac:dyDescent="0.25">
      <c r="A20" s="819" t="s">
        <v>475</v>
      </c>
      <c r="B20" s="819"/>
      <c r="C20" s="819"/>
      <c r="D20" s="819"/>
      <c r="E20" s="1"/>
      <c r="F20" s="2"/>
      <c r="G20" s="3"/>
      <c r="H20" s="4"/>
      <c r="I20" s="4"/>
      <c r="J20" s="4"/>
      <c r="K20" s="4"/>
      <c r="L20" s="4"/>
      <c r="M20" s="6"/>
    </row>
    <row r="21" spans="1:13" ht="15.6" x14ac:dyDescent="0.3">
      <c r="A21" s="311" t="s">
        <v>272</v>
      </c>
      <c r="B21" s="367"/>
      <c r="C21" s="296"/>
      <c r="D21" s="312">
        <f>SUM(D11:D18)</f>
        <v>16700</v>
      </c>
      <c r="E21" s="1"/>
      <c r="F21" s="2"/>
      <c r="G21" s="3"/>
      <c r="H21" s="4"/>
      <c r="I21" s="4"/>
      <c r="J21" s="4"/>
      <c r="K21" s="4"/>
      <c r="L21" s="4"/>
      <c r="M21" s="6"/>
    </row>
    <row r="22" spans="1:13" ht="15.6" x14ac:dyDescent="0.3">
      <c r="A22" s="311"/>
      <c r="B22" s="540"/>
      <c r="C22" s="539"/>
      <c r="D22" s="312"/>
      <c r="E22" s="1"/>
      <c r="F22" s="2"/>
      <c r="G22" s="3"/>
      <c r="H22" s="4"/>
      <c r="I22" s="4"/>
      <c r="J22" s="4"/>
      <c r="K22" s="4"/>
      <c r="L22" s="4"/>
      <c r="M22" s="6"/>
    </row>
    <row r="23" spans="1:13" s="7" customFormat="1" ht="15.6" x14ac:dyDescent="0.3">
      <c r="A23" s="330" t="s">
        <v>5</v>
      </c>
      <c r="B23" s="294"/>
      <c r="C23" s="290"/>
      <c r="D23" s="307">
        <f>D21*0.22</f>
        <v>3674</v>
      </c>
      <c r="E23" s="8"/>
      <c r="F23" s="9"/>
      <c r="G23" s="10"/>
      <c r="H23" s="11"/>
      <c r="I23" s="11"/>
      <c r="J23" s="11"/>
      <c r="K23" s="11"/>
      <c r="L23" s="11"/>
      <c r="M23" s="10"/>
    </row>
    <row r="24" spans="1:13" s="7" customFormat="1" ht="15.6" x14ac:dyDescent="0.3">
      <c r="A24" s="807" t="s">
        <v>475</v>
      </c>
      <c r="B24" s="807"/>
      <c r="C24" s="807"/>
      <c r="D24" s="807"/>
      <c r="E24" s="8"/>
      <c r="F24" s="9"/>
      <c r="G24" s="10"/>
      <c r="H24" s="11"/>
      <c r="I24" s="11"/>
      <c r="J24" s="11"/>
      <c r="K24" s="11"/>
      <c r="L24" s="11"/>
      <c r="M24" s="10"/>
    </row>
    <row r="25" spans="1:13" s="7" customFormat="1" ht="16.2" thickBot="1" x14ac:dyDescent="0.35">
      <c r="A25" s="301"/>
      <c r="B25" s="305"/>
      <c r="C25" s="290"/>
      <c r="D25" s="306"/>
      <c r="E25" s="8"/>
      <c r="F25" s="9"/>
      <c r="G25" s="10"/>
      <c r="H25" s="11"/>
      <c r="I25" s="11"/>
      <c r="J25" s="11"/>
      <c r="K25" s="11"/>
      <c r="L25" s="11"/>
      <c r="M25" s="10"/>
    </row>
    <row r="26" spans="1:13" ht="20.100000000000001" customHeight="1" thickTop="1" thickBot="1" x14ac:dyDescent="0.35">
      <c r="A26" s="313" t="s">
        <v>6</v>
      </c>
      <c r="B26" s="314"/>
      <c r="C26" s="314"/>
      <c r="D26" s="315">
        <f>D21*1.22</f>
        <v>20374</v>
      </c>
    </row>
    <row r="27" spans="1:13" ht="15.6" thickTop="1" x14ac:dyDescent="0.25">
      <c r="A27" s="290"/>
      <c r="B27" s="290"/>
      <c r="C27" s="290"/>
      <c r="D27" s="302"/>
    </row>
    <row r="28" spans="1:13" x14ac:dyDescent="0.25">
      <c r="D28" s="302"/>
    </row>
    <row r="29" spans="1:13" x14ac:dyDescent="0.25">
      <c r="D29" s="12"/>
    </row>
  </sheetData>
  <mergeCells count="6">
    <mergeCell ref="A24:D24"/>
    <mergeCell ref="A6:D7"/>
    <mergeCell ref="A8:D8"/>
    <mergeCell ref="A19:D19"/>
    <mergeCell ref="B2:C2"/>
    <mergeCell ref="A20:D20"/>
  </mergeCells>
  <phoneticPr fontId="1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61"/>
  <sheetViews>
    <sheetView topLeftCell="A67" zoomScale="90" zoomScaleNormal="90" zoomScaleSheetLayoutView="100" workbookViewId="0">
      <selection activeCell="M12" sqref="M12"/>
    </sheetView>
  </sheetViews>
  <sheetFormatPr defaultRowHeight="13.2" x14ac:dyDescent="0.25"/>
  <cols>
    <col min="1" max="1" width="11.88671875" style="77" customWidth="1"/>
    <col min="2" max="2" width="18.6640625" style="59" customWidth="1"/>
    <col min="3" max="3" width="24.33203125" style="60" customWidth="1"/>
    <col min="4" max="4" width="19.33203125" style="60" customWidth="1"/>
    <col min="5" max="5" width="6.6640625" style="59" customWidth="1"/>
    <col min="6" max="6" width="11.44140625" style="61" customWidth="1"/>
    <col min="7" max="7" width="16.6640625" style="62" customWidth="1"/>
    <col min="8" max="12" width="0" style="63" hidden="1" customWidth="1"/>
    <col min="13" max="13" width="19.33203125" style="64" customWidth="1"/>
    <col min="14" max="14" width="9.109375" style="63" customWidth="1"/>
    <col min="15" max="256" width="9.109375" style="63"/>
    <col min="257" max="257" width="8.6640625" style="63" customWidth="1"/>
    <col min="258" max="258" width="11.6640625" style="63" customWidth="1"/>
    <col min="259" max="259" width="36.6640625" style="63" customWidth="1"/>
    <col min="260" max="260" width="30.6640625" style="63" customWidth="1"/>
    <col min="261" max="261" width="6.6640625" style="63" customWidth="1"/>
    <col min="262" max="262" width="11.44140625" style="63" customWidth="1"/>
    <col min="263" max="263" width="16.6640625" style="63" customWidth="1"/>
    <col min="264" max="268" width="0" style="63" hidden="1" customWidth="1"/>
    <col min="269" max="269" width="18.6640625" style="63" customWidth="1"/>
    <col min="270" max="512" width="9.109375" style="63"/>
    <col min="513" max="513" width="8.6640625" style="63" customWidth="1"/>
    <col min="514" max="514" width="11.6640625" style="63" customWidth="1"/>
    <col min="515" max="515" width="36.6640625" style="63" customWidth="1"/>
    <col min="516" max="516" width="30.6640625" style="63" customWidth="1"/>
    <col min="517" max="517" width="6.6640625" style="63" customWidth="1"/>
    <col min="518" max="518" width="11.44140625" style="63" customWidth="1"/>
    <col min="519" max="519" width="16.6640625" style="63" customWidth="1"/>
    <col min="520" max="524" width="0" style="63" hidden="1" customWidth="1"/>
    <col min="525" max="525" width="18.6640625" style="63" customWidth="1"/>
    <col min="526" max="768" width="9.109375" style="63"/>
    <col min="769" max="769" width="8.6640625" style="63" customWidth="1"/>
    <col min="770" max="770" width="11.6640625" style="63" customWidth="1"/>
    <col min="771" max="771" width="36.6640625" style="63" customWidth="1"/>
    <col min="772" max="772" width="30.6640625" style="63" customWidth="1"/>
    <col min="773" max="773" width="6.6640625" style="63" customWidth="1"/>
    <col min="774" max="774" width="11.44140625" style="63" customWidth="1"/>
    <col min="775" max="775" width="16.6640625" style="63" customWidth="1"/>
    <col min="776" max="780" width="0" style="63" hidden="1" customWidth="1"/>
    <col min="781" max="781" width="18.6640625" style="63" customWidth="1"/>
    <col min="782" max="1024" width="9.109375" style="63"/>
    <col min="1025" max="1025" width="8.6640625" style="63" customWidth="1"/>
    <col min="1026" max="1026" width="11.6640625" style="63" customWidth="1"/>
    <col min="1027" max="1027" width="36.6640625" style="63" customWidth="1"/>
    <col min="1028" max="1028" width="30.6640625" style="63" customWidth="1"/>
    <col min="1029" max="1029" width="6.6640625" style="63" customWidth="1"/>
    <col min="1030" max="1030" width="11.44140625" style="63" customWidth="1"/>
    <col min="1031" max="1031" width="16.6640625" style="63" customWidth="1"/>
    <col min="1032" max="1036" width="0" style="63" hidden="1" customWidth="1"/>
    <col min="1037" max="1037" width="18.6640625" style="63" customWidth="1"/>
    <col min="1038" max="1280" width="9.109375" style="63"/>
    <col min="1281" max="1281" width="8.6640625" style="63" customWidth="1"/>
    <col min="1282" max="1282" width="11.6640625" style="63" customWidth="1"/>
    <col min="1283" max="1283" width="36.6640625" style="63" customWidth="1"/>
    <col min="1284" max="1284" width="30.6640625" style="63" customWidth="1"/>
    <col min="1285" max="1285" width="6.6640625" style="63" customWidth="1"/>
    <col min="1286" max="1286" width="11.44140625" style="63" customWidth="1"/>
    <col min="1287" max="1287" width="16.6640625" style="63" customWidth="1"/>
    <col min="1288" max="1292" width="0" style="63" hidden="1" customWidth="1"/>
    <col min="1293" max="1293" width="18.6640625" style="63" customWidth="1"/>
    <col min="1294" max="1536" width="9.109375" style="63"/>
    <col min="1537" max="1537" width="8.6640625" style="63" customWidth="1"/>
    <col min="1538" max="1538" width="11.6640625" style="63" customWidth="1"/>
    <col min="1539" max="1539" width="36.6640625" style="63" customWidth="1"/>
    <col min="1540" max="1540" width="30.6640625" style="63" customWidth="1"/>
    <col min="1541" max="1541" width="6.6640625" style="63" customWidth="1"/>
    <col min="1542" max="1542" width="11.44140625" style="63" customWidth="1"/>
    <col min="1543" max="1543" width="16.6640625" style="63" customWidth="1"/>
    <col min="1544" max="1548" width="0" style="63" hidden="1" customWidth="1"/>
    <col min="1549" max="1549" width="18.6640625" style="63" customWidth="1"/>
    <col min="1550" max="1792" width="9.109375" style="63"/>
    <col min="1793" max="1793" width="8.6640625" style="63" customWidth="1"/>
    <col min="1794" max="1794" width="11.6640625" style="63" customWidth="1"/>
    <col min="1795" max="1795" width="36.6640625" style="63" customWidth="1"/>
    <col min="1796" max="1796" width="30.6640625" style="63" customWidth="1"/>
    <col min="1797" max="1797" width="6.6640625" style="63" customWidth="1"/>
    <col min="1798" max="1798" width="11.44140625" style="63" customWidth="1"/>
    <col min="1799" max="1799" width="16.6640625" style="63" customWidth="1"/>
    <col min="1800" max="1804" width="0" style="63" hidden="1" customWidth="1"/>
    <col min="1805" max="1805" width="18.6640625" style="63" customWidth="1"/>
    <col min="1806" max="2048" width="9.109375" style="63"/>
    <col min="2049" max="2049" width="8.6640625" style="63" customWidth="1"/>
    <col min="2050" max="2050" width="11.6640625" style="63" customWidth="1"/>
    <col min="2051" max="2051" width="36.6640625" style="63" customWidth="1"/>
    <col min="2052" max="2052" width="30.6640625" style="63" customWidth="1"/>
    <col min="2053" max="2053" width="6.6640625" style="63" customWidth="1"/>
    <col min="2054" max="2054" width="11.44140625" style="63" customWidth="1"/>
    <col min="2055" max="2055" width="16.6640625" style="63" customWidth="1"/>
    <col min="2056" max="2060" width="0" style="63" hidden="1" customWidth="1"/>
    <col min="2061" max="2061" width="18.6640625" style="63" customWidth="1"/>
    <col min="2062" max="2304" width="9.109375" style="63"/>
    <col min="2305" max="2305" width="8.6640625" style="63" customWidth="1"/>
    <col min="2306" max="2306" width="11.6640625" style="63" customWidth="1"/>
    <col min="2307" max="2307" width="36.6640625" style="63" customWidth="1"/>
    <col min="2308" max="2308" width="30.6640625" style="63" customWidth="1"/>
    <col min="2309" max="2309" width="6.6640625" style="63" customWidth="1"/>
    <col min="2310" max="2310" width="11.44140625" style="63" customWidth="1"/>
    <col min="2311" max="2311" width="16.6640625" style="63" customWidth="1"/>
    <col min="2312" max="2316" width="0" style="63" hidden="1" customWidth="1"/>
    <col min="2317" max="2317" width="18.6640625" style="63" customWidth="1"/>
    <col min="2318" max="2560" width="9.109375" style="63"/>
    <col min="2561" max="2561" width="8.6640625" style="63" customWidth="1"/>
    <col min="2562" max="2562" width="11.6640625" style="63" customWidth="1"/>
    <col min="2563" max="2563" width="36.6640625" style="63" customWidth="1"/>
    <col min="2564" max="2564" width="30.6640625" style="63" customWidth="1"/>
    <col min="2565" max="2565" width="6.6640625" style="63" customWidth="1"/>
    <col min="2566" max="2566" width="11.44140625" style="63" customWidth="1"/>
    <col min="2567" max="2567" width="16.6640625" style="63" customWidth="1"/>
    <col min="2568" max="2572" width="0" style="63" hidden="1" customWidth="1"/>
    <col min="2573" max="2573" width="18.6640625" style="63" customWidth="1"/>
    <col min="2574" max="2816" width="9.109375" style="63"/>
    <col min="2817" max="2817" width="8.6640625" style="63" customWidth="1"/>
    <col min="2818" max="2818" width="11.6640625" style="63" customWidth="1"/>
    <col min="2819" max="2819" width="36.6640625" style="63" customWidth="1"/>
    <col min="2820" max="2820" width="30.6640625" style="63" customWidth="1"/>
    <col min="2821" max="2821" width="6.6640625" style="63" customWidth="1"/>
    <col min="2822" max="2822" width="11.44140625" style="63" customWidth="1"/>
    <col min="2823" max="2823" width="16.6640625" style="63" customWidth="1"/>
    <col min="2824" max="2828" width="0" style="63" hidden="1" customWidth="1"/>
    <col min="2829" max="2829" width="18.6640625" style="63" customWidth="1"/>
    <col min="2830" max="3072" width="9.109375" style="63"/>
    <col min="3073" max="3073" width="8.6640625" style="63" customWidth="1"/>
    <col min="3074" max="3074" width="11.6640625" style="63" customWidth="1"/>
    <col min="3075" max="3075" width="36.6640625" style="63" customWidth="1"/>
    <col min="3076" max="3076" width="30.6640625" style="63" customWidth="1"/>
    <col min="3077" max="3077" width="6.6640625" style="63" customWidth="1"/>
    <col min="3078" max="3078" width="11.44140625" style="63" customWidth="1"/>
    <col min="3079" max="3079" width="16.6640625" style="63" customWidth="1"/>
    <col min="3080" max="3084" width="0" style="63" hidden="1" customWidth="1"/>
    <col min="3085" max="3085" width="18.6640625" style="63" customWidth="1"/>
    <col min="3086" max="3328" width="9.109375" style="63"/>
    <col min="3329" max="3329" width="8.6640625" style="63" customWidth="1"/>
    <col min="3330" max="3330" width="11.6640625" style="63" customWidth="1"/>
    <col min="3331" max="3331" width="36.6640625" style="63" customWidth="1"/>
    <col min="3332" max="3332" width="30.6640625" style="63" customWidth="1"/>
    <col min="3333" max="3333" width="6.6640625" style="63" customWidth="1"/>
    <col min="3334" max="3334" width="11.44140625" style="63" customWidth="1"/>
    <col min="3335" max="3335" width="16.6640625" style="63" customWidth="1"/>
    <col min="3336" max="3340" width="0" style="63" hidden="1" customWidth="1"/>
    <col min="3341" max="3341" width="18.6640625" style="63" customWidth="1"/>
    <col min="3342" max="3584" width="9.109375" style="63"/>
    <col min="3585" max="3585" width="8.6640625" style="63" customWidth="1"/>
    <col min="3586" max="3586" width="11.6640625" style="63" customWidth="1"/>
    <col min="3587" max="3587" width="36.6640625" style="63" customWidth="1"/>
    <col min="3588" max="3588" width="30.6640625" style="63" customWidth="1"/>
    <col min="3589" max="3589" width="6.6640625" style="63" customWidth="1"/>
    <col min="3590" max="3590" width="11.44140625" style="63" customWidth="1"/>
    <col min="3591" max="3591" width="16.6640625" style="63" customWidth="1"/>
    <col min="3592" max="3596" width="0" style="63" hidden="1" customWidth="1"/>
    <col min="3597" max="3597" width="18.6640625" style="63" customWidth="1"/>
    <col min="3598" max="3840" width="9.109375" style="63"/>
    <col min="3841" max="3841" width="8.6640625" style="63" customWidth="1"/>
    <col min="3842" max="3842" width="11.6640625" style="63" customWidth="1"/>
    <col min="3843" max="3843" width="36.6640625" style="63" customWidth="1"/>
    <col min="3844" max="3844" width="30.6640625" style="63" customWidth="1"/>
    <col min="3845" max="3845" width="6.6640625" style="63" customWidth="1"/>
    <col min="3846" max="3846" width="11.44140625" style="63" customWidth="1"/>
    <col min="3847" max="3847" width="16.6640625" style="63" customWidth="1"/>
    <col min="3848" max="3852" width="0" style="63" hidden="1" customWidth="1"/>
    <col min="3853" max="3853" width="18.6640625" style="63" customWidth="1"/>
    <col min="3854" max="4096" width="9.109375" style="63"/>
    <col min="4097" max="4097" width="8.6640625" style="63" customWidth="1"/>
    <col min="4098" max="4098" width="11.6640625" style="63" customWidth="1"/>
    <col min="4099" max="4099" width="36.6640625" style="63" customWidth="1"/>
    <col min="4100" max="4100" width="30.6640625" style="63" customWidth="1"/>
    <col min="4101" max="4101" width="6.6640625" style="63" customWidth="1"/>
    <col min="4102" max="4102" width="11.44140625" style="63" customWidth="1"/>
    <col min="4103" max="4103" width="16.6640625" style="63" customWidth="1"/>
    <col min="4104" max="4108" width="0" style="63" hidden="1" customWidth="1"/>
    <col min="4109" max="4109" width="18.6640625" style="63" customWidth="1"/>
    <col min="4110" max="4352" width="9.109375" style="63"/>
    <col min="4353" max="4353" width="8.6640625" style="63" customWidth="1"/>
    <col min="4354" max="4354" width="11.6640625" style="63" customWidth="1"/>
    <col min="4355" max="4355" width="36.6640625" style="63" customWidth="1"/>
    <col min="4356" max="4356" width="30.6640625" style="63" customWidth="1"/>
    <col min="4357" max="4357" width="6.6640625" style="63" customWidth="1"/>
    <col min="4358" max="4358" width="11.44140625" style="63" customWidth="1"/>
    <col min="4359" max="4359" width="16.6640625" style="63" customWidth="1"/>
    <col min="4360" max="4364" width="0" style="63" hidden="1" customWidth="1"/>
    <col min="4365" max="4365" width="18.6640625" style="63" customWidth="1"/>
    <col min="4366" max="4608" width="9.109375" style="63"/>
    <col min="4609" max="4609" width="8.6640625" style="63" customWidth="1"/>
    <col min="4610" max="4610" width="11.6640625" style="63" customWidth="1"/>
    <col min="4611" max="4611" width="36.6640625" style="63" customWidth="1"/>
    <col min="4612" max="4612" width="30.6640625" style="63" customWidth="1"/>
    <col min="4613" max="4613" width="6.6640625" style="63" customWidth="1"/>
    <col min="4614" max="4614" width="11.44140625" style="63" customWidth="1"/>
    <col min="4615" max="4615" width="16.6640625" style="63" customWidth="1"/>
    <col min="4616" max="4620" width="0" style="63" hidden="1" customWidth="1"/>
    <col min="4621" max="4621" width="18.6640625" style="63" customWidth="1"/>
    <col min="4622" max="4864" width="9.109375" style="63"/>
    <col min="4865" max="4865" width="8.6640625" style="63" customWidth="1"/>
    <col min="4866" max="4866" width="11.6640625" style="63" customWidth="1"/>
    <col min="4867" max="4867" width="36.6640625" style="63" customWidth="1"/>
    <col min="4868" max="4868" width="30.6640625" style="63" customWidth="1"/>
    <col min="4869" max="4869" width="6.6640625" style="63" customWidth="1"/>
    <col min="4870" max="4870" width="11.44140625" style="63" customWidth="1"/>
    <col min="4871" max="4871" width="16.6640625" style="63" customWidth="1"/>
    <col min="4872" max="4876" width="0" style="63" hidden="1" customWidth="1"/>
    <col min="4877" max="4877" width="18.6640625" style="63" customWidth="1"/>
    <col min="4878" max="5120" width="9.109375" style="63"/>
    <col min="5121" max="5121" width="8.6640625" style="63" customWidth="1"/>
    <col min="5122" max="5122" width="11.6640625" style="63" customWidth="1"/>
    <col min="5123" max="5123" width="36.6640625" style="63" customWidth="1"/>
    <col min="5124" max="5124" width="30.6640625" style="63" customWidth="1"/>
    <col min="5125" max="5125" width="6.6640625" style="63" customWidth="1"/>
    <col min="5126" max="5126" width="11.44140625" style="63" customWidth="1"/>
    <col min="5127" max="5127" width="16.6640625" style="63" customWidth="1"/>
    <col min="5128" max="5132" width="0" style="63" hidden="1" customWidth="1"/>
    <col min="5133" max="5133" width="18.6640625" style="63" customWidth="1"/>
    <col min="5134" max="5376" width="9.109375" style="63"/>
    <col min="5377" max="5377" width="8.6640625" style="63" customWidth="1"/>
    <col min="5378" max="5378" width="11.6640625" style="63" customWidth="1"/>
    <col min="5379" max="5379" width="36.6640625" style="63" customWidth="1"/>
    <col min="5380" max="5380" width="30.6640625" style="63" customWidth="1"/>
    <col min="5381" max="5381" width="6.6640625" style="63" customWidth="1"/>
    <col min="5382" max="5382" width="11.44140625" style="63" customWidth="1"/>
    <col min="5383" max="5383" width="16.6640625" style="63" customWidth="1"/>
    <col min="5384" max="5388" width="0" style="63" hidden="1" customWidth="1"/>
    <col min="5389" max="5389" width="18.6640625" style="63" customWidth="1"/>
    <col min="5390" max="5632" width="9.109375" style="63"/>
    <col min="5633" max="5633" width="8.6640625" style="63" customWidth="1"/>
    <col min="5634" max="5634" width="11.6640625" style="63" customWidth="1"/>
    <col min="5635" max="5635" width="36.6640625" style="63" customWidth="1"/>
    <col min="5636" max="5636" width="30.6640625" style="63" customWidth="1"/>
    <col min="5637" max="5637" width="6.6640625" style="63" customWidth="1"/>
    <col min="5638" max="5638" width="11.44140625" style="63" customWidth="1"/>
    <col min="5639" max="5639" width="16.6640625" style="63" customWidth="1"/>
    <col min="5640" max="5644" width="0" style="63" hidden="1" customWidth="1"/>
    <col min="5645" max="5645" width="18.6640625" style="63" customWidth="1"/>
    <col min="5646" max="5888" width="9.109375" style="63"/>
    <col min="5889" max="5889" width="8.6640625" style="63" customWidth="1"/>
    <col min="5890" max="5890" width="11.6640625" style="63" customWidth="1"/>
    <col min="5891" max="5891" width="36.6640625" style="63" customWidth="1"/>
    <col min="5892" max="5892" width="30.6640625" style="63" customWidth="1"/>
    <col min="5893" max="5893" width="6.6640625" style="63" customWidth="1"/>
    <col min="5894" max="5894" width="11.44140625" style="63" customWidth="1"/>
    <col min="5895" max="5895" width="16.6640625" style="63" customWidth="1"/>
    <col min="5896" max="5900" width="0" style="63" hidden="1" customWidth="1"/>
    <col min="5901" max="5901" width="18.6640625" style="63" customWidth="1"/>
    <col min="5902" max="6144" width="9.109375" style="63"/>
    <col min="6145" max="6145" width="8.6640625" style="63" customWidth="1"/>
    <col min="6146" max="6146" width="11.6640625" style="63" customWidth="1"/>
    <col min="6147" max="6147" width="36.6640625" style="63" customWidth="1"/>
    <col min="6148" max="6148" width="30.6640625" style="63" customWidth="1"/>
    <col min="6149" max="6149" width="6.6640625" style="63" customWidth="1"/>
    <col min="6150" max="6150" width="11.44140625" style="63" customWidth="1"/>
    <col min="6151" max="6151" width="16.6640625" style="63" customWidth="1"/>
    <col min="6152" max="6156" width="0" style="63" hidden="1" customWidth="1"/>
    <col min="6157" max="6157" width="18.6640625" style="63" customWidth="1"/>
    <col min="6158" max="6400" width="9.109375" style="63"/>
    <col min="6401" max="6401" width="8.6640625" style="63" customWidth="1"/>
    <col min="6402" max="6402" width="11.6640625" style="63" customWidth="1"/>
    <col min="6403" max="6403" width="36.6640625" style="63" customWidth="1"/>
    <col min="6404" max="6404" width="30.6640625" style="63" customWidth="1"/>
    <col min="6405" max="6405" width="6.6640625" style="63" customWidth="1"/>
    <col min="6406" max="6406" width="11.44140625" style="63" customWidth="1"/>
    <col min="6407" max="6407" width="16.6640625" style="63" customWidth="1"/>
    <col min="6408" max="6412" width="0" style="63" hidden="1" customWidth="1"/>
    <col min="6413" max="6413" width="18.6640625" style="63" customWidth="1"/>
    <col min="6414" max="6656" width="9.109375" style="63"/>
    <col min="6657" max="6657" width="8.6640625" style="63" customWidth="1"/>
    <col min="6658" max="6658" width="11.6640625" style="63" customWidth="1"/>
    <col min="6659" max="6659" width="36.6640625" style="63" customWidth="1"/>
    <col min="6660" max="6660" width="30.6640625" style="63" customWidth="1"/>
    <col min="6661" max="6661" width="6.6640625" style="63" customWidth="1"/>
    <col min="6662" max="6662" width="11.44140625" style="63" customWidth="1"/>
    <col min="6663" max="6663" width="16.6640625" style="63" customWidth="1"/>
    <col min="6664" max="6668" width="0" style="63" hidden="1" customWidth="1"/>
    <col min="6669" max="6669" width="18.6640625" style="63" customWidth="1"/>
    <col min="6670" max="6912" width="9.109375" style="63"/>
    <col min="6913" max="6913" width="8.6640625" style="63" customWidth="1"/>
    <col min="6914" max="6914" width="11.6640625" style="63" customWidth="1"/>
    <col min="6915" max="6915" width="36.6640625" style="63" customWidth="1"/>
    <col min="6916" max="6916" width="30.6640625" style="63" customWidth="1"/>
    <col min="6917" max="6917" width="6.6640625" style="63" customWidth="1"/>
    <col min="6918" max="6918" width="11.44140625" style="63" customWidth="1"/>
    <col min="6919" max="6919" width="16.6640625" style="63" customWidth="1"/>
    <col min="6920" max="6924" width="0" style="63" hidden="1" customWidth="1"/>
    <col min="6925" max="6925" width="18.6640625" style="63" customWidth="1"/>
    <col min="6926" max="7168" width="9.109375" style="63"/>
    <col min="7169" max="7169" width="8.6640625" style="63" customWidth="1"/>
    <col min="7170" max="7170" width="11.6640625" style="63" customWidth="1"/>
    <col min="7171" max="7171" width="36.6640625" style="63" customWidth="1"/>
    <col min="7172" max="7172" width="30.6640625" style="63" customWidth="1"/>
    <col min="7173" max="7173" width="6.6640625" style="63" customWidth="1"/>
    <col min="7174" max="7174" width="11.44140625" style="63" customWidth="1"/>
    <col min="7175" max="7175" width="16.6640625" style="63" customWidth="1"/>
    <col min="7176" max="7180" width="0" style="63" hidden="1" customWidth="1"/>
    <col min="7181" max="7181" width="18.6640625" style="63" customWidth="1"/>
    <col min="7182" max="7424" width="9.109375" style="63"/>
    <col min="7425" max="7425" width="8.6640625" style="63" customWidth="1"/>
    <col min="7426" max="7426" width="11.6640625" style="63" customWidth="1"/>
    <col min="7427" max="7427" width="36.6640625" style="63" customWidth="1"/>
    <col min="7428" max="7428" width="30.6640625" style="63" customWidth="1"/>
    <col min="7429" max="7429" width="6.6640625" style="63" customWidth="1"/>
    <col min="7430" max="7430" width="11.44140625" style="63" customWidth="1"/>
    <col min="7431" max="7431" width="16.6640625" style="63" customWidth="1"/>
    <col min="7432" max="7436" width="0" style="63" hidden="1" customWidth="1"/>
    <col min="7437" max="7437" width="18.6640625" style="63" customWidth="1"/>
    <col min="7438" max="7680" width="9.109375" style="63"/>
    <col min="7681" max="7681" width="8.6640625" style="63" customWidth="1"/>
    <col min="7682" max="7682" width="11.6640625" style="63" customWidth="1"/>
    <col min="7683" max="7683" width="36.6640625" style="63" customWidth="1"/>
    <col min="7684" max="7684" width="30.6640625" style="63" customWidth="1"/>
    <col min="7685" max="7685" width="6.6640625" style="63" customWidth="1"/>
    <col min="7686" max="7686" width="11.44140625" style="63" customWidth="1"/>
    <col min="7687" max="7687" width="16.6640625" style="63" customWidth="1"/>
    <col min="7688" max="7692" width="0" style="63" hidden="1" customWidth="1"/>
    <col min="7693" max="7693" width="18.6640625" style="63" customWidth="1"/>
    <col min="7694" max="7936" width="9.109375" style="63"/>
    <col min="7937" max="7937" width="8.6640625" style="63" customWidth="1"/>
    <col min="7938" max="7938" width="11.6640625" style="63" customWidth="1"/>
    <col min="7939" max="7939" width="36.6640625" style="63" customWidth="1"/>
    <col min="7940" max="7940" width="30.6640625" style="63" customWidth="1"/>
    <col min="7941" max="7941" width="6.6640625" style="63" customWidth="1"/>
    <col min="7942" max="7942" width="11.44140625" style="63" customWidth="1"/>
    <col min="7943" max="7943" width="16.6640625" style="63" customWidth="1"/>
    <col min="7944" max="7948" width="0" style="63" hidden="1" customWidth="1"/>
    <col min="7949" max="7949" width="18.6640625" style="63" customWidth="1"/>
    <col min="7950" max="8192" width="9.109375" style="63"/>
    <col min="8193" max="8193" width="8.6640625" style="63" customWidth="1"/>
    <col min="8194" max="8194" width="11.6640625" style="63" customWidth="1"/>
    <col min="8195" max="8195" width="36.6640625" style="63" customWidth="1"/>
    <col min="8196" max="8196" width="30.6640625" style="63" customWidth="1"/>
    <col min="8197" max="8197" width="6.6640625" style="63" customWidth="1"/>
    <col min="8198" max="8198" width="11.44140625" style="63" customWidth="1"/>
    <col min="8199" max="8199" width="16.6640625" style="63" customWidth="1"/>
    <col min="8200" max="8204" width="0" style="63" hidden="1" customWidth="1"/>
    <col min="8205" max="8205" width="18.6640625" style="63" customWidth="1"/>
    <col min="8206" max="8448" width="9.109375" style="63"/>
    <col min="8449" max="8449" width="8.6640625" style="63" customWidth="1"/>
    <col min="8450" max="8450" width="11.6640625" style="63" customWidth="1"/>
    <col min="8451" max="8451" width="36.6640625" style="63" customWidth="1"/>
    <col min="8452" max="8452" width="30.6640625" style="63" customWidth="1"/>
    <col min="8453" max="8453" width="6.6640625" style="63" customWidth="1"/>
    <col min="8454" max="8454" width="11.44140625" style="63" customWidth="1"/>
    <col min="8455" max="8455" width="16.6640625" style="63" customWidth="1"/>
    <col min="8456" max="8460" width="0" style="63" hidden="1" customWidth="1"/>
    <col min="8461" max="8461" width="18.6640625" style="63" customWidth="1"/>
    <col min="8462" max="8704" width="9.109375" style="63"/>
    <col min="8705" max="8705" width="8.6640625" style="63" customWidth="1"/>
    <col min="8706" max="8706" width="11.6640625" style="63" customWidth="1"/>
    <col min="8707" max="8707" width="36.6640625" style="63" customWidth="1"/>
    <col min="8708" max="8708" width="30.6640625" style="63" customWidth="1"/>
    <col min="8709" max="8709" width="6.6640625" style="63" customWidth="1"/>
    <col min="8710" max="8710" width="11.44140625" style="63" customWidth="1"/>
    <col min="8711" max="8711" width="16.6640625" style="63" customWidth="1"/>
    <col min="8712" max="8716" width="0" style="63" hidden="1" customWidth="1"/>
    <col min="8717" max="8717" width="18.6640625" style="63" customWidth="1"/>
    <col min="8718" max="8960" width="9.109375" style="63"/>
    <col min="8961" max="8961" width="8.6640625" style="63" customWidth="1"/>
    <col min="8962" max="8962" width="11.6640625" style="63" customWidth="1"/>
    <col min="8963" max="8963" width="36.6640625" style="63" customWidth="1"/>
    <col min="8964" max="8964" width="30.6640625" style="63" customWidth="1"/>
    <col min="8965" max="8965" width="6.6640625" style="63" customWidth="1"/>
    <col min="8966" max="8966" width="11.44140625" style="63" customWidth="1"/>
    <col min="8967" max="8967" width="16.6640625" style="63" customWidth="1"/>
    <col min="8968" max="8972" width="0" style="63" hidden="1" customWidth="1"/>
    <col min="8973" max="8973" width="18.6640625" style="63" customWidth="1"/>
    <col min="8974" max="9216" width="9.109375" style="63"/>
    <col min="9217" max="9217" width="8.6640625" style="63" customWidth="1"/>
    <col min="9218" max="9218" width="11.6640625" style="63" customWidth="1"/>
    <col min="9219" max="9219" width="36.6640625" style="63" customWidth="1"/>
    <col min="9220" max="9220" width="30.6640625" style="63" customWidth="1"/>
    <col min="9221" max="9221" width="6.6640625" style="63" customWidth="1"/>
    <col min="9222" max="9222" width="11.44140625" style="63" customWidth="1"/>
    <col min="9223" max="9223" width="16.6640625" style="63" customWidth="1"/>
    <col min="9224" max="9228" width="0" style="63" hidden="1" customWidth="1"/>
    <col min="9229" max="9229" width="18.6640625" style="63" customWidth="1"/>
    <col min="9230" max="9472" width="9.109375" style="63"/>
    <col min="9473" max="9473" width="8.6640625" style="63" customWidth="1"/>
    <col min="9474" max="9474" width="11.6640625" style="63" customWidth="1"/>
    <col min="9475" max="9475" width="36.6640625" style="63" customWidth="1"/>
    <col min="9476" max="9476" width="30.6640625" style="63" customWidth="1"/>
    <col min="9477" max="9477" width="6.6640625" style="63" customWidth="1"/>
    <col min="9478" max="9478" width="11.44140625" style="63" customWidth="1"/>
    <col min="9479" max="9479" width="16.6640625" style="63" customWidth="1"/>
    <col min="9480" max="9484" width="0" style="63" hidden="1" customWidth="1"/>
    <col min="9485" max="9485" width="18.6640625" style="63" customWidth="1"/>
    <col min="9486" max="9728" width="9.109375" style="63"/>
    <col min="9729" max="9729" width="8.6640625" style="63" customWidth="1"/>
    <col min="9730" max="9730" width="11.6640625" style="63" customWidth="1"/>
    <col min="9731" max="9731" width="36.6640625" style="63" customWidth="1"/>
    <col min="9732" max="9732" width="30.6640625" style="63" customWidth="1"/>
    <col min="9733" max="9733" width="6.6640625" style="63" customWidth="1"/>
    <col min="9734" max="9734" width="11.44140625" style="63" customWidth="1"/>
    <col min="9735" max="9735" width="16.6640625" style="63" customWidth="1"/>
    <col min="9736" max="9740" width="0" style="63" hidden="1" customWidth="1"/>
    <col min="9741" max="9741" width="18.6640625" style="63" customWidth="1"/>
    <col min="9742" max="9984" width="9.109375" style="63"/>
    <col min="9985" max="9985" width="8.6640625" style="63" customWidth="1"/>
    <col min="9986" max="9986" width="11.6640625" style="63" customWidth="1"/>
    <col min="9987" max="9987" width="36.6640625" style="63" customWidth="1"/>
    <col min="9988" max="9988" width="30.6640625" style="63" customWidth="1"/>
    <col min="9989" max="9989" width="6.6640625" style="63" customWidth="1"/>
    <col min="9990" max="9990" width="11.44140625" style="63" customWidth="1"/>
    <col min="9991" max="9991" width="16.6640625" style="63" customWidth="1"/>
    <col min="9992" max="9996" width="0" style="63" hidden="1" customWidth="1"/>
    <col min="9997" max="9997" width="18.6640625" style="63" customWidth="1"/>
    <col min="9998" max="10240" width="9.109375" style="63"/>
    <col min="10241" max="10241" width="8.6640625" style="63" customWidth="1"/>
    <col min="10242" max="10242" width="11.6640625" style="63" customWidth="1"/>
    <col min="10243" max="10243" width="36.6640625" style="63" customWidth="1"/>
    <col min="10244" max="10244" width="30.6640625" style="63" customWidth="1"/>
    <col min="10245" max="10245" width="6.6640625" style="63" customWidth="1"/>
    <col min="10246" max="10246" width="11.44140625" style="63" customWidth="1"/>
    <col min="10247" max="10247" width="16.6640625" style="63" customWidth="1"/>
    <col min="10248" max="10252" width="0" style="63" hidden="1" customWidth="1"/>
    <col min="10253" max="10253" width="18.6640625" style="63" customWidth="1"/>
    <col min="10254" max="10496" width="9.109375" style="63"/>
    <col min="10497" max="10497" width="8.6640625" style="63" customWidth="1"/>
    <col min="10498" max="10498" width="11.6640625" style="63" customWidth="1"/>
    <col min="10499" max="10499" width="36.6640625" style="63" customWidth="1"/>
    <col min="10500" max="10500" width="30.6640625" style="63" customWidth="1"/>
    <col min="10501" max="10501" width="6.6640625" style="63" customWidth="1"/>
    <col min="10502" max="10502" width="11.44140625" style="63" customWidth="1"/>
    <col min="10503" max="10503" width="16.6640625" style="63" customWidth="1"/>
    <col min="10504" max="10508" width="0" style="63" hidden="1" customWidth="1"/>
    <col min="10509" max="10509" width="18.6640625" style="63" customWidth="1"/>
    <col min="10510" max="10752" width="9.109375" style="63"/>
    <col min="10753" max="10753" width="8.6640625" style="63" customWidth="1"/>
    <col min="10754" max="10754" width="11.6640625" style="63" customWidth="1"/>
    <col min="10755" max="10755" width="36.6640625" style="63" customWidth="1"/>
    <col min="10756" max="10756" width="30.6640625" style="63" customWidth="1"/>
    <col min="10757" max="10757" width="6.6640625" style="63" customWidth="1"/>
    <col min="10758" max="10758" width="11.44140625" style="63" customWidth="1"/>
    <col min="10759" max="10759" width="16.6640625" style="63" customWidth="1"/>
    <col min="10760" max="10764" width="0" style="63" hidden="1" customWidth="1"/>
    <col min="10765" max="10765" width="18.6640625" style="63" customWidth="1"/>
    <col min="10766" max="11008" width="9.109375" style="63"/>
    <col min="11009" max="11009" width="8.6640625" style="63" customWidth="1"/>
    <col min="11010" max="11010" width="11.6640625" style="63" customWidth="1"/>
    <col min="11011" max="11011" width="36.6640625" style="63" customWidth="1"/>
    <col min="11012" max="11012" width="30.6640625" style="63" customWidth="1"/>
    <col min="11013" max="11013" width="6.6640625" style="63" customWidth="1"/>
    <col min="11014" max="11014" width="11.44140625" style="63" customWidth="1"/>
    <col min="11015" max="11015" width="16.6640625" style="63" customWidth="1"/>
    <col min="11016" max="11020" width="0" style="63" hidden="1" customWidth="1"/>
    <col min="11021" max="11021" width="18.6640625" style="63" customWidth="1"/>
    <col min="11022" max="11264" width="9.109375" style="63"/>
    <col min="11265" max="11265" width="8.6640625" style="63" customWidth="1"/>
    <col min="11266" max="11266" width="11.6640625" style="63" customWidth="1"/>
    <col min="11267" max="11267" width="36.6640625" style="63" customWidth="1"/>
    <col min="11268" max="11268" width="30.6640625" style="63" customWidth="1"/>
    <col min="11269" max="11269" width="6.6640625" style="63" customWidth="1"/>
    <col min="11270" max="11270" width="11.44140625" style="63" customWidth="1"/>
    <col min="11271" max="11271" width="16.6640625" style="63" customWidth="1"/>
    <col min="11272" max="11276" width="0" style="63" hidden="1" customWidth="1"/>
    <col min="11277" max="11277" width="18.6640625" style="63" customWidth="1"/>
    <col min="11278" max="11520" width="9.109375" style="63"/>
    <col min="11521" max="11521" width="8.6640625" style="63" customWidth="1"/>
    <col min="11522" max="11522" width="11.6640625" style="63" customWidth="1"/>
    <col min="11523" max="11523" width="36.6640625" style="63" customWidth="1"/>
    <col min="11524" max="11524" width="30.6640625" style="63" customWidth="1"/>
    <col min="11525" max="11525" width="6.6640625" style="63" customWidth="1"/>
    <col min="11526" max="11526" width="11.44140625" style="63" customWidth="1"/>
    <col min="11527" max="11527" width="16.6640625" style="63" customWidth="1"/>
    <col min="11528" max="11532" width="0" style="63" hidden="1" customWidth="1"/>
    <col min="11533" max="11533" width="18.6640625" style="63" customWidth="1"/>
    <col min="11534" max="11776" width="9.109375" style="63"/>
    <col min="11777" max="11777" width="8.6640625" style="63" customWidth="1"/>
    <col min="11778" max="11778" width="11.6640625" style="63" customWidth="1"/>
    <col min="11779" max="11779" width="36.6640625" style="63" customWidth="1"/>
    <col min="11780" max="11780" width="30.6640625" style="63" customWidth="1"/>
    <col min="11781" max="11781" width="6.6640625" style="63" customWidth="1"/>
    <col min="11782" max="11782" width="11.44140625" style="63" customWidth="1"/>
    <col min="11783" max="11783" width="16.6640625" style="63" customWidth="1"/>
    <col min="11784" max="11788" width="0" style="63" hidden="1" customWidth="1"/>
    <col min="11789" max="11789" width="18.6640625" style="63" customWidth="1"/>
    <col min="11790" max="12032" width="9.109375" style="63"/>
    <col min="12033" max="12033" width="8.6640625" style="63" customWidth="1"/>
    <col min="12034" max="12034" width="11.6640625" style="63" customWidth="1"/>
    <col min="12035" max="12035" width="36.6640625" style="63" customWidth="1"/>
    <col min="12036" max="12036" width="30.6640625" style="63" customWidth="1"/>
    <col min="12037" max="12037" width="6.6640625" style="63" customWidth="1"/>
    <col min="12038" max="12038" width="11.44140625" style="63" customWidth="1"/>
    <col min="12039" max="12039" width="16.6640625" style="63" customWidth="1"/>
    <col min="12040" max="12044" width="0" style="63" hidden="1" customWidth="1"/>
    <col min="12045" max="12045" width="18.6640625" style="63" customWidth="1"/>
    <col min="12046" max="12288" width="9.109375" style="63"/>
    <col min="12289" max="12289" width="8.6640625" style="63" customWidth="1"/>
    <col min="12290" max="12290" width="11.6640625" style="63" customWidth="1"/>
    <col min="12291" max="12291" width="36.6640625" style="63" customWidth="1"/>
    <col min="12292" max="12292" width="30.6640625" style="63" customWidth="1"/>
    <col min="12293" max="12293" width="6.6640625" style="63" customWidth="1"/>
    <col min="12294" max="12294" width="11.44140625" style="63" customWidth="1"/>
    <col min="12295" max="12295" width="16.6640625" style="63" customWidth="1"/>
    <col min="12296" max="12300" width="0" style="63" hidden="1" customWidth="1"/>
    <col min="12301" max="12301" width="18.6640625" style="63" customWidth="1"/>
    <col min="12302" max="12544" width="9.109375" style="63"/>
    <col min="12545" max="12545" width="8.6640625" style="63" customWidth="1"/>
    <col min="12546" max="12546" width="11.6640625" style="63" customWidth="1"/>
    <col min="12547" max="12547" width="36.6640625" style="63" customWidth="1"/>
    <col min="12548" max="12548" width="30.6640625" style="63" customWidth="1"/>
    <col min="12549" max="12549" width="6.6640625" style="63" customWidth="1"/>
    <col min="12550" max="12550" width="11.44140625" style="63" customWidth="1"/>
    <col min="12551" max="12551" width="16.6640625" style="63" customWidth="1"/>
    <col min="12552" max="12556" width="0" style="63" hidden="1" customWidth="1"/>
    <col min="12557" max="12557" width="18.6640625" style="63" customWidth="1"/>
    <col min="12558" max="12800" width="9.109375" style="63"/>
    <col min="12801" max="12801" width="8.6640625" style="63" customWidth="1"/>
    <col min="12802" max="12802" width="11.6640625" style="63" customWidth="1"/>
    <col min="12803" max="12803" width="36.6640625" style="63" customWidth="1"/>
    <col min="12804" max="12804" width="30.6640625" style="63" customWidth="1"/>
    <col min="12805" max="12805" width="6.6640625" style="63" customWidth="1"/>
    <col min="12806" max="12806" width="11.44140625" style="63" customWidth="1"/>
    <col min="12807" max="12807" width="16.6640625" style="63" customWidth="1"/>
    <col min="12808" max="12812" width="0" style="63" hidden="1" customWidth="1"/>
    <col min="12813" max="12813" width="18.6640625" style="63" customWidth="1"/>
    <col min="12814" max="13056" width="9.109375" style="63"/>
    <col min="13057" max="13057" width="8.6640625" style="63" customWidth="1"/>
    <col min="13058" max="13058" width="11.6640625" style="63" customWidth="1"/>
    <col min="13059" max="13059" width="36.6640625" style="63" customWidth="1"/>
    <col min="13060" max="13060" width="30.6640625" style="63" customWidth="1"/>
    <col min="13061" max="13061" width="6.6640625" style="63" customWidth="1"/>
    <col min="13062" max="13062" width="11.44140625" style="63" customWidth="1"/>
    <col min="13063" max="13063" width="16.6640625" style="63" customWidth="1"/>
    <col min="13064" max="13068" width="0" style="63" hidden="1" customWidth="1"/>
    <col min="13069" max="13069" width="18.6640625" style="63" customWidth="1"/>
    <col min="13070" max="13312" width="9.109375" style="63"/>
    <col min="13313" max="13313" width="8.6640625" style="63" customWidth="1"/>
    <col min="13314" max="13314" width="11.6640625" style="63" customWidth="1"/>
    <col min="13315" max="13315" width="36.6640625" style="63" customWidth="1"/>
    <col min="13316" max="13316" width="30.6640625" style="63" customWidth="1"/>
    <col min="13317" max="13317" width="6.6640625" style="63" customWidth="1"/>
    <col min="13318" max="13318" width="11.44140625" style="63" customWidth="1"/>
    <col min="13319" max="13319" width="16.6640625" style="63" customWidth="1"/>
    <col min="13320" max="13324" width="0" style="63" hidden="1" customWidth="1"/>
    <col min="13325" max="13325" width="18.6640625" style="63" customWidth="1"/>
    <col min="13326" max="13568" width="9.109375" style="63"/>
    <col min="13569" max="13569" width="8.6640625" style="63" customWidth="1"/>
    <col min="13570" max="13570" width="11.6640625" style="63" customWidth="1"/>
    <col min="13571" max="13571" width="36.6640625" style="63" customWidth="1"/>
    <col min="13572" max="13572" width="30.6640625" style="63" customWidth="1"/>
    <col min="13573" max="13573" width="6.6640625" style="63" customWidth="1"/>
    <col min="13574" max="13574" width="11.44140625" style="63" customWidth="1"/>
    <col min="13575" max="13575" width="16.6640625" style="63" customWidth="1"/>
    <col min="13576" max="13580" width="0" style="63" hidden="1" customWidth="1"/>
    <col min="13581" max="13581" width="18.6640625" style="63" customWidth="1"/>
    <col min="13582" max="13824" width="9.109375" style="63"/>
    <col min="13825" max="13825" width="8.6640625" style="63" customWidth="1"/>
    <col min="13826" max="13826" width="11.6640625" style="63" customWidth="1"/>
    <col min="13827" max="13827" width="36.6640625" style="63" customWidth="1"/>
    <col min="13828" max="13828" width="30.6640625" style="63" customWidth="1"/>
    <col min="13829" max="13829" width="6.6640625" style="63" customWidth="1"/>
    <col min="13830" max="13830" width="11.44140625" style="63" customWidth="1"/>
    <col min="13831" max="13831" width="16.6640625" style="63" customWidth="1"/>
    <col min="13832" max="13836" width="0" style="63" hidden="1" customWidth="1"/>
    <col min="13837" max="13837" width="18.6640625" style="63" customWidth="1"/>
    <col min="13838" max="14080" width="9.109375" style="63"/>
    <col min="14081" max="14081" width="8.6640625" style="63" customWidth="1"/>
    <col min="14082" max="14082" width="11.6640625" style="63" customWidth="1"/>
    <col min="14083" max="14083" width="36.6640625" style="63" customWidth="1"/>
    <col min="14084" max="14084" width="30.6640625" style="63" customWidth="1"/>
    <col min="14085" max="14085" width="6.6640625" style="63" customWidth="1"/>
    <col min="14086" max="14086" width="11.44140625" style="63" customWidth="1"/>
    <col min="14087" max="14087" width="16.6640625" style="63" customWidth="1"/>
    <col min="14088" max="14092" width="0" style="63" hidden="1" customWidth="1"/>
    <col min="14093" max="14093" width="18.6640625" style="63" customWidth="1"/>
    <col min="14094" max="14336" width="9.109375" style="63"/>
    <col min="14337" max="14337" width="8.6640625" style="63" customWidth="1"/>
    <col min="14338" max="14338" width="11.6640625" style="63" customWidth="1"/>
    <col min="14339" max="14339" width="36.6640625" style="63" customWidth="1"/>
    <col min="14340" max="14340" width="30.6640625" style="63" customWidth="1"/>
    <col min="14341" max="14341" width="6.6640625" style="63" customWidth="1"/>
    <col min="14342" max="14342" width="11.44140625" style="63" customWidth="1"/>
    <col min="14343" max="14343" width="16.6640625" style="63" customWidth="1"/>
    <col min="14344" max="14348" width="0" style="63" hidden="1" customWidth="1"/>
    <col min="14349" max="14349" width="18.6640625" style="63" customWidth="1"/>
    <col min="14350" max="14592" width="9.109375" style="63"/>
    <col min="14593" max="14593" width="8.6640625" style="63" customWidth="1"/>
    <col min="14594" max="14594" width="11.6640625" style="63" customWidth="1"/>
    <col min="14595" max="14595" width="36.6640625" style="63" customWidth="1"/>
    <col min="14596" max="14596" width="30.6640625" style="63" customWidth="1"/>
    <col min="14597" max="14597" width="6.6640625" style="63" customWidth="1"/>
    <col min="14598" max="14598" width="11.44140625" style="63" customWidth="1"/>
    <col min="14599" max="14599" width="16.6640625" style="63" customWidth="1"/>
    <col min="14600" max="14604" width="0" style="63" hidden="1" customWidth="1"/>
    <col min="14605" max="14605" width="18.6640625" style="63" customWidth="1"/>
    <col min="14606" max="14848" width="9.109375" style="63"/>
    <col min="14849" max="14849" width="8.6640625" style="63" customWidth="1"/>
    <col min="14850" max="14850" width="11.6640625" style="63" customWidth="1"/>
    <col min="14851" max="14851" width="36.6640625" style="63" customWidth="1"/>
    <col min="14852" max="14852" width="30.6640625" style="63" customWidth="1"/>
    <col min="14853" max="14853" width="6.6640625" style="63" customWidth="1"/>
    <col min="14854" max="14854" width="11.44140625" style="63" customWidth="1"/>
    <col min="14855" max="14855" width="16.6640625" style="63" customWidth="1"/>
    <col min="14856" max="14860" width="0" style="63" hidden="1" customWidth="1"/>
    <col min="14861" max="14861" width="18.6640625" style="63" customWidth="1"/>
    <col min="14862" max="15104" width="9.109375" style="63"/>
    <col min="15105" max="15105" width="8.6640625" style="63" customWidth="1"/>
    <col min="15106" max="15106" width="11.6640625" style="63" customWidth="1"/>
    <col min="15107" max="15107" width="36.6640625" style="63" customWidth="1"/>
    <col min="15108" max="15108" width="30.6640625" style="63" customWidth="1"/>
    <col min="15109" max="15109" width="6.6640625" style="63" customWidth="1"/>
    <col min="15110" max="15110" width="11.44140625" style="63" customWidth="1"/>
    <col min="15111" max="15111" width="16.6640625" style="63" customWidth="1"/>
    <col min="15112" max="15116" width="0" style="63" hidden="1" customWidth="1"/>
    <col min="15117" max="15117" width="18.6640625" style="63" customWidth="1"/>
    <col min="15118" max="15360" width="9.109375" style="63"/>
    <col min="15361" max="15361" width="8.6640625" style="63" customWidth="1"/>
    <col min="15362" max="15362" width="11.6640625" style="63" customWidth="1"/>
    <col min="15363" max="15363" width="36.6640625" style="63" customWidth="1"/>
    <col min="15364" max="15364" width="30.6640625" style="63" customWidth="1"/>
    <col min="15365" max="15365" width="6.6640625" style="63" customWidth="1"/>
    <col min="15366" max="15366" width="11.44140625" style="63" customWidth="1"/>
    <col min="15367" max="15367" width="16.6640625" style="63" customWidth="1"/>
    <col min="15368" max="15372" width="0" style="63" hidden="1" customWidth="1"/>
    <col min="15373" max="15373" width="18.6640625" style="63" customWidth="1"/>
    <col min="15374" max="15616" width="9.109375" style="63"/>
    <col min="15617" max="15617" width="8.6640625" style="63" customWidth="1"/>
    <col min="15618" max="15618" width="11.6640625" style="63" customWidth="1"/>
    <col min="15619" max="15619" width="36.6640625" style="63" customWidth="1"/>
    <col min="15620" max="15620" width="30.6640625" style="63" customWidth="1"/>
    <col min="15621" max="15621" width="6.6640625" style="63" customWidth="1"/>
    <col min="15622" max="15622" width="11.44140625" style="63" customWidth="1"/>
    <col min="15623" max="15623" width="16.6640625" style="63" customWidth="1"/>
    <col min="15624" max="15628" width="0" style="63" hidden="1" customWidth="1"/>
    <col min="15629" max="15629" width="18.6640625" style="63" customWidth="1"/>
    <col min="15630" max="15872" width="9.109375" style="63"/>
    <col min="15873" max="15873" width="8.6640625" style="63" customWidth="1"/>
    <col min="15874" max="15874" width="11.6640625" style="63" customWidth="1"/>
    <col min="15875" max="15875" width="36.6640625" style="63" customWidth="1"/>
    <col min="15876" max="15876" width="30.6640625" style="63" customWidth="1"/>
    <col min="15877" max="15877" width="6.6640625" style="63" customWidth="1"/>
    <col min="15878" max="15878" width="11.44140625" style="63" customWidth="1"/>
    <col min="15879" max="15879" width="16.6640625" style="63" customWidth="1"/>
    <col min="15880" max="15884" width="0" style="63" hidden="1" customWidth="1"/>
    <col min="15885" max="15885" width="18.6640625" style="63" customWidth="1"/>
    <col min="15886" max="16128" width="9.109375" style="63"/>
    <col min="16129" max="16129" width="8.6640625" style="63" customWidth="1"/>
    <col min="16130" max="16130" width="11.6640625" style="63" customWidth="1"/>
    <col min="16131" max="16131" width="36.6640625" style="63" customWidth="1"/>
    <col min="16132" max="16132" width="30.6640625" style="63" customWidth="1"/>
    <col min="16133" max="16133" width="6.6640625" style="63" customWidth="1"/>
    <col min="16134" max="16134" width="11.44140625" style="63" customWidth="1"/>
    <col min="16135" max="16135" width="16.6640625" style="63" customWidth="1"/>
    <col min="16136" max="16140" width="0" style="63" hidden="1" customWidth="1"/>
    <col min="16141" max="16141" width="18.6640625" style="63" customWidth="1"/>
    <col min="16142" max="16384" width="9.109375" style="63"/>
  </cols>
  <sheetData>
    <row r="1" spans="1:13" x14ac:dyDescent="0.25">
      <c r="E1" s="409"/>
      <c r="F1" s="410"/>
      <c r="G1" s="411"/>
      <c r="H1" s="412"/>
      <c r="I1" s="412"/>
      <c r="J1" s="412"/>
      <c r="K1" s="412"/>
      <c r="L1" s="412"/>
      <c r="M1" s="413"/>
    </row>
    <row r="2" spans="1:13" ht="22.5" customHeight="1" x14ac:dyDescent="0.3">
      <c r="A2" s="821" t="s">
        <v>474</v>
      </c>
      <c r="B2" s="822"/>
      <c r="C2" s="822"/>
      <c r="D2" s="822"/>
      <c r="E2" s="414"/>
      <c r="F2" s="414"/>
      <c r="G2" s="414"/>
      <c r="H2" s="414"/>
      <c r="I2" s="414"/>
      <c r="J2" s="414"/>
      <c r="K2" s="414"/>
      <c r="L2" s="414"/>
      <c r="M2" s="414"/>
    </row>
    <row r="3" spans="1:13" ht="30" customHeight="1" x14ac:dyDescent="0.3">
      <c r="A3" s="812"/>
      <c r="B3" s="813"/>
      <c r="C3" s="813"/>
      <c r="D3" s="813"/>
      <c r="E3" s="414"/>
      <c r="F3" s="414"/>
      <c r="G3" s="414"/>
      <c r="H3" s="414"/>
      <c r="I3" s="414"/>
      <c r="J3" s="414"/>
      <c r="K3" s="414"/>
      <c r="L3" s="414"/>
      <c r="M3" s="414"/>
    </row>
    <row r="4" spans="1:13" ht="18" customHeight="1" x14ac:dyDescent="0.3">
      <c r="A4" s="329"/>
      <c r="B4" s="329"/>
      <c r="C4" s="329"/>
      <c r="D4" s="329"/>
      <c r="E4" s="415"/>
      <c r="F4" s="415"/>
      <c r="G4" s="414"/>
      <c r="H4" s="414"/>
      <c r="I4" s="414"/>
      <c r="J4" s="414"/>
      <c r="K4" s="414"/>
      <c r="L4" s="414"/>
      <c r="M4" s="414"/>
    </row>
    <row r="5" spans="1:13" ht="26.25" customHeight="1" x14ac:dyDescent="0.3">
      <c r="A5" s="824" t="s">
        <v>481</v>
      </c>
      <c r="B5" s="824"/>
      <c r="C5" s="824"/>
      <c r="D5" s="824"/>
      <c r="E5" s="416"/>
      <c r="F5" s="417"/>
      <c r="G5" s="418"/>
      <c r="H5" s="419"/>
      <c r="I5" s="419"/>
      <c r="J5" s="419"/>
      <c r="K5" s="419"/>
      <c r="L5" s="419"/>
      <c r="M5" s="420"/>
    </row>
    <row r="6" spans="1:13" ht="13.5" customHeight="1" thickBot="1" x14ac:dyDescent="0.3">
      <c r="A6" s="337"/>
      <c r="B6" s="338"/>
      <c r="C6" s="339"/>
      <c r="D6" s="339"/>
      <c r="E6" s="416"/>
      <c r="F6" s="410"/>
      <c r="G6" s="418"/>
      <c r="H6" s="419"/>
      <c r="I6" s="419"/>
      <c r="J6" s="419"/>
      <c r="K6" s="419"/>
      <c r="L6" s="419"/>
      <c r="M6" s="420"/>
    </row>
    <row r="7" spans="1:13" ht="22.5" customHeight="1" x14ac:dyDescent="0.3">
      <c r="A7" s="331" t="s">
        <v>1</v>
      </c>
      <c r="B7" s="332" t="s">
        <v>180</v>
      </c>
      <c r="C7" s="333"/>
      <c r="D7" s="349">
        <f>'1.1. Predračun cesta'!M29</f>
        <v>0</v>
      </c>
      <c r="E7" s="409"/>
      <c r="F7" s="410"/>
      <c r="G7" s="411"/>
      <c r="H7" s="412"/>
      <c r="I7" s="412"/>
      <c r="J7" s="412"/>
      <c r="K7" s="412"/>
      <c r="L7" s="412"/>
      <c r="M7" s="421"/>
    </row>
    <row r="8" spans="1:13" ht="23.25" customHeight="1" x14ac:dyDescent="0.3">
      <c r="A8" s="334" t="s">
        <v>3</v>
      </c>
      <c r="B8" s="294" t="s">
        <v>181</v>
      </c>
      <c r="C8" s="295"/>
      <c r="D8" s="350">
        <f>'1.1. Predračun cesta'!M49</f>
        <v>0</v>
      </c>
      <c r="E8" s="409"/>
      <c r="F8" s="410"/>
      <c r="G8" s="411"/>
      <c r="H8" s="412"/>
      <c r="I8" s="412"/>
      <c r="J8" s="412"/>
      <c r="K8" s="412"/>
      <c r="L8" s="412"/>
      <c r="M8" s="421"/>
    </row>
    <row r="9" spans="1:13" ht="22.5" customHeight="1" x14ac:dyDescent="0.3">
      <c r="A9" s="335" t="s">
        <v>182</v>
      </c>
      <c r="B9" s="289" t="s">
        <v>183</v>
      </c>
      <c r="C9" s="280"/>
      <c r="D9" s="351">
        <f>'1.1. Predračun cesta'!M75</f>
        <v>0</v>
      </c>
      <c r="E9" s="409"/>
      <c r="F9" s="410"/>
      <c r="G9" s="411"/>
      <c r="H9" s="412"/>
      <c r="I9" s="412"/>
      <c r="J9" s="412"/>
      <c r="K9" s="412"/>
      <c r="L9" s="412"/>
      <c r="M9" s="413"/>
    </row>
    <row r="10" spans="1:13" ht="21.75" customHeight="1" x14ac:dyDescent="0.3">
      <c r="A10" s="335" t="s">
        <v>184</v>
      </c>
      <c r="B10" s="289" t="s">
        <v>185</v>
      </c>
      <c r="C10" s="280"/>
      <c r="D10" s="351">
        <f>'1.1. Predračun cesta'!M91</f>
        <v>0</v>
      </c>
      <c r="E10" s="409"/>
      <c r="F10" s="410"/>
      <c r="G10" s="411"/>
      <c r="H10" s="412"/>
      <c r="I10" s="412"/>
      <c r="J10" s="412"/>
      <c r="K10" s="412"/>
      <c r="L10" s="412"/>
      <c r="M10" s="413"/>
    </row>
    <row r="11" spans="1:13" ht="21.75" customHeight="1" x14ac:dyDescent="0.3">
      <c r="A11" s="335" t="s">
        <v>186</v>
      </c>
      <c r="B11" s="289" t="s">
        <v>187</v>
      </c>
      <c r="C11" s="280"/>
      <c r="D11" s="351">
        <f>'1.1. Predračun cesta'!M124</f>
        <v>0</v>
      </c>
      <c r="E11" s="409"/>
      <c r="F11" s="410"/>
      <c r="G11" s="411"/>
      <c r="H11" s="412"/>
      <c r="I11" s="412"/>
      <c r="J11" s="412"/>
      <c r="K11" s="412"/>
      <c r="L11" s="412"/>
      <c r="M11" s="413"/>
    </row>
    <row r="12" spans="1:13" ht="21.75" customHeight="1" thickBot="1" x14ac:dyDescent="0.35">
      <c r="A12" s="336" t="s">
        <v>188</v>
      </c>
      <c r="B12" s="292" t="s">
        <v>189</v>
      </c>
      <c r="C12" s="282"/>
      <c r="D12" s="352">
        <f>'1.1. Predračun cesta'!M147</f>
        <v>6000</v>
      </c>
      <c r="E12" s="409"/>
      <c r="F12" s="410"/>
      <c r="G12" s="411"/>
      <c r="H12" s="412"/>
      <c r="I12" s="412"/>
      <c r="J12" s="412"/>
      <c r="K12" s="412"/>
      <c r="L12" s="412"/>
      <c r="M12" s="413"/>
    </row>
    <row r="13" spans="1:13" ht="15.75" customHeight="1" x14ac:dyDescent="0.25">
      <c r="A13" s="819" t="s">
        <v>482</v>
      </c>
      <c r="B13" s="819"/>
      <c r="C13" s="819"/>
      <c r="D13" s="819"/>
      <c r="E13" s="409"/>
      <c r="F13" s="410"/>
      <c r="G13" s="411"/>
      <c r="H13" s="412"/>
      <c r="I13" s="412"/>
      <c r="J13" s="412"/>
      <c r="K13" s="412"/>
      <c r="L13" s="412"/>
      <c r="M13" s="413"/>
    </row>
    <row r="14" spans="1:13" ht="20.25" customHeight="1" x14ac:dyDescent="0.3">
      <c r="A14" s="371" t="s">
        <v>472</v>
      </c>
      <c r="B14" s="291"/>
      <c r="C14" s="290"/>
      <c r="D14" s="436">
        <f>SUM(D7:D12)</f>
        <v>6000</v>
      </c>
      <c r="E14" s="409"/>
      <c r="F14" s="410"/>
      <c r="G14" s="411"/>
      <c r="H14" s="412"/>
      <c r="I14" s="412"/>
      <c r="J14" s="412"/>
      <c r="K14" s="412"/>
      <c r="L14" s="412"/>
      <c r="M14" s="413"/>
    </row>
    <row r="15" spans="1:13" ht="19.5" customHeight="1" x14ac:dyDescent="0.3">
      <c r="A15" s="372"/>
      <c r="B15" s="291"/>
      <c r="C15" s="290"/>
      <c r="D15" s="299"/>
      <c r="E15" s="409"/>
      <c r="F15" s="410"/>
      <c r="G15" s="411"/>
      <c r="H15" s="412"/>
      <c r="I15" s="412"/>
      <c r="J15" s="412"/>
      <c r="K15" s="412"/>
      <c r="L15" s="412"/>
      <c r="M15" s="413"/>
    </row>
    <row r="16" spans="1:13" ht="22.5" customHeight="1" x14ac:dyDescent="0.3">
      <c r="A16" s="373" t="s">
        <v>5</v>
      </c>
      <c r="B16" s="347"/>
      <c r="C16" s="347"/>
      <c r="D16" s="307">
        <f>D14*0.22</f>
        <v>1320</v>
      </c>
      <c r="E16" s="416"/>
      <c r="F16" s="417"/>
      <c r="G16" s="418"/>
      <c r="H16" s="419"/>
      <c r="I16" s="419"/>
      <c r="J16" s="419"/>
      <c r="K16" s="419"/>
      <c r="L16" s="419"/>
      <c r="M16" s="420"/>
    </row>
    <row r="17" spans="1:25" ht="15.6" thickBot="1" x14ac:dyDescent="0.3">
      <c r="A17" s="823" t="s">
        <v>484</v>
      </c>
      <c r="B17" s="823"/>
      <c r="C17" s="823"/>
      <c r="D17" s="823"/>
      <c r="E17" s="416"/>
      <c r="F17" s="417"/>
      <c r="G17" s="418"/>
      <c r="H17" s="419"/>
      <c r="I17" s="419"/>
      <c r="J17" s="419"/>
      <c r="K17" s="419"/>
      <c r="L17" s="419"/>
      <c r="M17" s="420"/>
    </row>
    <row r="18" spans="1:25" ht="18" customHeight="1" thickTop="1" x14ac:dyDescent="0.25">
      <c r="A18" s="303" t="s">
        <v>6</v>
      </c>
      <c r="B18" s="304"/>
      <c r="C18" s="304"/>
      <c r="D18" s="348">
        <f>D14*1.22</f>
        <v>7320</v>
      </c>
      <c r="E18" s="416"/>
      <c r="F18" s="417"/>
      <c r="G18" s="418"/>
      <c r="H18" s="419"/>
      <c r="I18" s="419"/>
      <c r="J18" s="419"/>
      <c r="K18" s="419"/>
      <c r="L18" s="419"/>
      <c r="M18" s="420"/>
    </row>
    <row r="19" spans="1:25" ht="13.8" thickBot="1" x14ac:dyDescent="0.3">
      <c r="A19" s="340"/>
      <c r="B19" s="341"/>
      <c r="C19" s="342"/>
      <c r="D19" s="342"/>
      <c r="E19" s="416"/>
      <c r="F19" s="417"/>
      <c r="G19" s="418"/>
      <c r="H19" s="419"/>
      <c r="I19" s="419"/>
      <c r="J19" s="419"/>
      <c r="K19" s="419"/>
      <c r="L19" s="419"/>
      <c r="M19" s="420"/>
    </row>
    <row r="20" spans="1:25" ht="13.8" thickTop="1" x14ac:dyDescent="0.25">
      <c r="E20" s="343"/>
      <c r="F20" s="344"/>
      <c r="G20" s="345"/>
      <c r="H20" s="318"/>
      <c r="I20" s="318"/>
      <c r="J20" s="318"/>
      <c r="K20" s="318"/>
      <c r="L20" s="318"/>
      <c r="M20" s="346"/>
    </row>
    <row r="26" spans="1:25" ht="18.75" customHeight="1" x14ac:dyDescent="0.25">
      <c r="A26" s="78" t="s">
        <v>7</v>
      </c>
    </row>
    <row r="27" spans="1:25" s="34" customFormat="1" ht="13.8" thickBot="1" x14ac:dyDescent="0.3">
      <c r="B27" s="65"/>
      <c r="C27" s="66"/>
      <c r="D27" s="66"/>
      <c r="E27" s="65"/>
      <c r="F27" s="67"/>
      <c r="G27" s="68"/>
      <c r="M27" s="69"/>
    </row>
    <row r="28" spans="1:25" s="54" customFormat="1" ht="27" thickBot="1" x14ac:dyDescent="0.3">
      <c r="A28" s="659" t="s">
        <v>8</v>
      </c>
      <c r="B28" s="660" t="s">
        <v>9</v>
      </c>
      <c r="C28" s="661" t="s">
        <v>10</v>
      </c>
      <c r="D28" s="661" t="s">
        <v>11</v>
      </c>
      <c r="E28" s="660" t="s">
        <v>12</v>
      </c>
      <c r="F28" s="662"/>
      <c r="G28" s="670" t="s">
        <v>631</v>
      </c>
      <c r="H28" s="672" t="s">
        <v>13</v>
      </c>
      <c r="I28" s="672" t="s">
        <v>13</v>
      </c>
      <c r="J28" s="672" t="s">
        <v>13</v>
      </c>
      <c r="K28" s="672" t="s">
        <v>13</v>
      </c>
      <c r="L28" s="672" t="s">
        <v>13</v>
      </c>
      <c r="M28" s="671" t="s">
        <v>632</v>
      </c>
    </row>
    <row r="29" spans="1:25" s="34" customFormat="1" ht="17.100000000000001" customHeight="1" x14ac:dyDescent="0.25">
      <c r="A29" s="28" t="s">
        <v>14</v>
      </c>
      <c r="B29" s="29"/>
      <c r="C29" s="30"/>
      <c r="D29" s="30"/>
      <c r="E29" s="29"/>
      <c r="F29" s="31"/>
      <c r="G29" s="32"/>
      <c r="H29" s="33">
        <v>2495</v>
      </c>
      <c r="I29" s="33"/>
      <c r="J29" s="33"/>
      <c r="K29" s="33"/>
      <c r="L29" s="33"/>
      <c r="M29" s="32">
        <f>SUM(M30,M35,M47)</f>
        <v>0</v>
      </c>
    </row>
    <row r="30" spans="1:25" s="34" customFormat="1" ht="17.100000000000001" customHeight="1" x14ac:dyDescent="0.25">
      <c r="A30" s="35" t="s">
        <v>15</v>
      </c>
      <c r="B30" s="36"/>
      <c r="C30" s="37"/>
      <c r="D30" s="37"/>
      <c r="E30" s="36"/>
      <c r="F30" s="38"/>
      <c r="G30" s="39"/>
      <c r="H30" s="40">
        <v>2496</v>
      </c>
      <c r="I30" s="40"/>
      <c r="J30" s="40"/>
      <c r="K30" s="40"/>
      <c r="L30" s="40"/>
      <c r="M30" s="39">
        <f>SUM(M31:M34)</f>
        <v>0</v>
      </c>
    </row>
    <row r="31" spans="1:25" ht="45.75" customHeight="1" x14ac:dyDescent="0.25">
      <c r="A31" s="70" t="s">
        <v>16</v>
      </c>
      <c r="B31" s="71" t="s">
        <v>345</v>
      </c>
      <c r="C31" s="72" t="s">
        <v>17</v>
      </c>
      <c r="D31" s="72"/>
      <c r="E31" s="71" t="s">
        <v>18</v>
      </c>
      <c r="F31" s="73">
        <v>0.7</v>
      </c>
      <c r="G31" s="74"/>
      <c r="H31" s="75">
        <v>5865</v>
      </c>
      <c r="I31" s="75">
        <v>2496</v>
      </c>
      <c r="J31" s="75"/>
      <c r="K31" s="75">
        <v>12786</v>
      </c>
      <c r="L31" s="75"/>
      <c r="M31" s="74">
        <f>F31*G31</f>
        <v>0</v>
      </c>
    </row>
    <row r="32" spans="1:25" ht="43.5" customHeight="1" x14ac:dyDescent="0.25">
      <c r="A32" s="70" t="s">
        <v>19</v>
      </c>
      <c r="B32" s="71" t="s">
        <v>346</v>
      </c>
      <c r="C32" s="72" t="s">
        <v>20</v>
      </c>
      <c r="D32" s="72"/>
      <c r="E32" s="71" t="s">
        <v>21</v>
      </c>
      <c r="F32" s="73">
        <v>60</v>
      </c>
      <c r="G32" s="76"/>
      <c r="H32" s="75">
        <v>5866</v>
      </c>
      <c r="I32" s="75">
        <v>2496</v>
      </c>
      <c r="J32" s="75"/>
      <c r="K32" s="75">
        <v>12776</v>
      </c>
      <c r="L32" s="75"/>
      <c r="M32" s="74">
        <f>F32*G32</f>
        <v>0</v>
      </c>
      <c r="R32" s="318"/>
      <c r="S32" s="302"/>
      <c r="T32" s="302"/>
      <c r="U32" s="302"/>
      <c r="V32" s="302"/>
      <c r="W32" s="318"/>
      <c r="X32" s="318"/>
      <c r="Y32" s="318"/>
    </row>
    <row r="33" spans="1:25" ht="54" customHeight="1" x14ac:dyDescent="0.25">
      <c r="A33" s="70" t="s">
        <v>22</v>
      </c>
      <c r="B33" s="71" t="s">
        <v>347</v>
      </c>
      <c r="C33" s="72" t="s">
        <v>23</v>
      </c>
      <c r="D33" s="72"/>
      <c r="E33" s="71" t="s">
        <v>18</v>
      </c>
      <c r="F33" s="73">
        <v>0.7</v>
      </c>
      <c r="G33" s="74"/>
      <c r="H33" s="75">
        <v>5867</v>
      </c>
      <c r="I33" s="75">
        <v>2496</v>
      </c>
      <c r="J33" s="75"/>
      <c r="K33" s="75">
        <v>12777</v>
      </c>
      <c r="L33" s="75"/>
      <c r="M33" s="74">
        <f>F33*G33</f>
        <v>0</v>
      </c>
      <c r="R33" s="318"/>
      <c r="S33" s="319"/>
      <c r="T33" s="320"/>
      <c r="U33" s="321"/>
      <c r="V33" s="321"/>
      <c r="W33" s="318"/>
      <c r="X33" s="318"/>
      <c r="Y33" s="318"/>
    </row>
    <row r="34" spans="1:25" ht="48" customHeight="1" x14ac:dyDescent="0.3">
      <c r="A34" s="70" t="s">
        <v>24</v>
      </c>
      <c r="B34" s="71" t="s">
        <v>348</v>
      </c>
      <c r="C34" s="72" t="s">
        <v>25</v>
      </c>
      <c r="D34" s="72"/>
      <c r="E34" s="71" t="s">
        <v>18</v>
      </c>
      <c r="F34" s="73">
        <v>0.7</v>
      </c>
      <c r="G34" s="74"/>
      <c r="H34" s="75">
        <v>5867</v>
      </c>
      <c r="I34" s="75">
        <v>2496</v>
      </c>
      <c r="J34" s="75"/>
      <c r="K34" s="75">
        <v>12777</v>
      </c>
      <c r="L34" s="75"/>
      <c r="M34" s="74">
        <f>F34*G34</f>
        <v>0</v>
      </c>
      <c r="R34" s="318"/>
      <c r="S34" s="322"/>
      <c r="T34" s="323"/>
      <c r="U34" s="324"/>
      <c r="V34" s="325"/>
      <c r="W34" s="318"/>
      <c r="X34" s="318"/>
      <c r="Y34" s="318"/>
    </row>
    <row r="35" spans="1:25" s="34" customFormat="1" ht="17.100000000000001" customHeight="1" x14ac:dyDescent="0.3">
      <c r="A35" s="35" t="s">
        <v>26</v>
      </c>
      <c r="B35" s="36"/>
      <c r="C35" s="37"/>
      <c r="D35" s="37"/>
      <c r="E35" s="36"/>
      <c r="F35" s="38"/>
      <c r="G35" s="39"/>
      <c r="H35" s="40">
        <v>2497</v>
      </c>
      <c r="I35" s="40"/>
      <c r="J35" s="40"/>
      <c r="K35" s="40"/>
      <c r="L35" s="40"/>
      <c r="M35" s="39">
        <f>SUM(M36:M46)</f>
        <v>0</v>
      </c>
      <c r="R35" s="326"/>
      <c r="S35" s="322"/>
      <c r="T35" s="323"/>
      <c r="U35" s="324"/>
      <c r="V35" s="325"/>
      <c r="W35" s="326"/>
      <c r="X35" s="326"/>
      <c r="Y35" s="326"/>
    </row>
    <row r="36" spans="1:25" s="54" customFormat="1" ht="64.5" customHeight="1" x14ac:dyDescent="0.3">
      <c r="A36" s="48" t="s">
        <v>16</v>
      </c>
      <c r="B36" s="49" t="s">
        <v>349</v>
      </c>
      <c r="C36" s="50" t="s">
        <v>27</v>
      </c>
      <c r="D36" s="50"/>
      <c r="E36" s="49" t="s">
        <v>28</v>
      </c>
      <c r="F36" s="51">
        <v>2108</v>
      </c>
      <c r="G36" s="52"/>
      <c r="H36" s="53"/>
      <c r="I36" s="53"/>
      <c r="J36" s="53"/>
      <c r="K36" s="53"/>
      <c r="L36" s="53"/>
      <c r="M36" s="74">
        <f t="shared" ref="M36:M46" si="0">F36*G36</f>
        <v>0</v>
      </c>
      <c r="R36" s="327"/>
      <c r="S36" s="322"/>
      <c r="T36" s="323"/>
      <c r="U36" s="324"/>
      <c r="V36" s="325"/>
      <c r="W36" s="327"/>
      <c r="X36" s="327"/>
      <c r="Y36" s="327"/>
    </row>
    <row r="37" spans="1:25" ht="43.5" customHeight="1" x14ac:dyDescent="0.3">
      <c r="A37" s="48" t="s">
        <v>19</v>
      </c>
      <c r="B37" s="49" t="s">
        <v>350</v>
      </c>
      <c r="C37" s="50" t="s">
        <v>29</v>
      </c>
      <c r="D37" s="72"/>
      <c r="E37" s="49" t="s">
        <v>21</v>
      </c>
      <c r="F37" s="73">
        <v>10</v>
      </c>
      <c r="G37" s="76"/>
      <c r="H37" s="75">
        <v>5870</v>
      </c>
      <c r="I37" s="75">
        <v>2497</v>
      </c>
      <c r="J37" s="75"/>
      <c r="K37" s="75">
        <v>5034</v>
      </c>
      <c r="L37" s="75"/>
      <c r="M37" s="74">
        <f t="shared" si="0"/>
        <v>0</v>
      </c>
      <c r="R37" s="318"/>
      <c r="S37" s="322"/>
      <c r="T37" s="323"/>
      <c r="U37" s="324"/>
      <c r="V37" s="325"/>
      <c r="W37" s="318"/>
      <c r="X37" s="318"/>
      <c r="Y37" s="318"/>
    </row>
    <row r="38" spans="1:25" ht="60.75" customHeight="1" x14ac:dyDescent="0.3">
      <c r="A38" s="48" t="s">
        <v>22</v>
      </c>
      <c r="B38" s="49" t="s">
        <v>351</v>
      </c>
      <c r="C38" s="50" t="s">
        <v>30</v>
      </c>
      <c r="D38" s="72" t="s">
        <v>31</v>
      </c>
      <c r="E38" s="49" t="s">
        <v>21</v>
      </c>
      <c r="F38" s="73">
        <v>10</v>
      </c>
      <c r="G38" s="76"/>
      <c r="H38" s="75">
        <v>5871</v>
      </c>
      <c r="I38" s="75">
        <v>2497</v>
      </c>
      <c r="J38" s="75"/>
      <c r="K38" s="75">
        <v>5069</v>
      </c>
      <c r="L38" s="75"/>
      <c r="M38" s="74">
        <f t="shared" si="0"/>
        <v>0</v>
      </c>
      <c r="R38" s="318"/>
      <c r="S38" s="322"/>
      <c r="T38" s="323"/>
      <c r="U38" s="324"/>
      <c r="V38" s="325"/>
      <c r="W38" s="318"/>
      <c r="X38" s="318"/>
      <c r="Y38" s="318"/>
    </row>
    <row r="39" spans="1:25" ht="43.5" customHeight="1" x14ac:dyDescent="0.3">
      <c r="A39" s="48" t="s">
        <v>24</v>
      </c>
      <c r="B39" s="49" t="s">
        <v>352</v>
      </c>
      <c r="C39" s="50" t="s">
        <v>32</v>
      </c>
      <c r="D39" s="72"/>
      <c r="E39" s="49" t="s">
        <v>33</v>
      </c>
      <c r="F39" s="73">
        <v>30</v>
      </c>
      <c r="G39" s="76"/>
      <c r="H39" s="75">
        <v>5931</v>
      </c>
      <c r="I39" s="75">
        <v>2497</v>
      </c>
      <c r="J39" s="75"/>
      <c r="K39" s="75">
        <v>5059</v>
      </c>
      <c r="L39" s="75"/>
      <c r="M39" s="74">
        <f t="shared" si="0"/>
        <v>0</v>
      </c>
      <c r="R39" s="318"/>
      <c r="S39" s="322"/>
      <c r="T39" s="323"/>
      <c r="U39" s="324"/>
      <c r="V39" s="325"/>
      <c r="W39" s="318"/>
      <c r="X39" s="318"/>
      <c r="Y39" s="318"/>
    </row>
    <row r="40" spans="1:25" ht="43.5" customHeight="1" x14ac:dyDescent="0.3">
      <c r="A40" s="48" t="s">
        <v>34</v>
      </c>
      <c r="B40" s="49" t="s">
        <v>353</v>
      </c>
      <c r="C40" s="50" t="s">
        <v>35</v>
      </c>
      <c r="D40" s="72"/>
      <c r="E40" s="49" t="s">
        <v>21</v>
      </c>
      <c r="F40" s="73">
        <v>6</v>
      </c>
      <c r="G40" s="76"/>
      <c r="H40" s="75">
        <v>5932</v>
      </c>
      <c r="I40" s="75">
        <v>2497</v>
      </c>
      <c r="J40" s="75"/>
      <c r="K40" s="75">
        <v>5065</v>
      </c>
      <c r="L40" s="75"/>
      <c r="M40" s="74">
        <f t="shared" si="0"/>
        <v>0</v>
      </c>
      <c r="R40" s="318"/>
      <c r="S40" s="300"/>
      <c r="T40" s="291"/>
      <c r="U40" s="290"/>
      <c r="V40" s="299"/>
      <c r="W40" s="318"/>
      <c r="X40" s="318"/>
      <c r="Y40" s="318"/>
    </row>
    <row r="41" spans="1:25" ht="70.5" customHeight="1" x14ac:dyDescent="0.25">
      <c r="A41" s="48" t="s">
        <v>36</v>
      </c>
      <c r="B41" s="49" t="s">
        <v>354</v>
      </c>
      <c r="C41" s="50" t="s">
        <v>205</v>
      </c>
      <c r="D41" s="72" t="s">
        <v>37</v>
      </c>
      <c r="E41" s="49" t="s">
        <v>21</v>
      </c>
      <c r="F41" s="73">
        <v>6</v>
      </c>
      <c r="G41" s="76"/>
      <c r="H41" s="75"/>
      <c r="I41" s="75"/>
      <c r="J41" s="75"/>
      <c r="K41" s="75"/>
      <c r="L41" s="75"/>
      <c r="M41" s="74">
        <f t="shared" si="0"/>
        <v>0</v>
      </c>
      <c r="R41" s="318"/>
      <c r="S41" s="328"/>
      <c r="T41" s="302"/>
      <c r="U41" s="302"/>
      <c r="V41" s="297"/>
      <c r="W41" s="318"/>
      <c r="X41" s="318"/>
      <c r="Y41" s="318"/>
    </row>
    <row r="42" spans="1:25" ht="33" customHeight="1" x14ac:dyDescent="0.25">
      <c r="A42" s="48" t="s">
        <v>38</v>
      </c>
      <c r="B42" s="49" t="s">
        <v>355</v>
      </c>
      <c r="C42" s="50" t="s">
        <v>39</v>
      </c>
      <c r="D42" s="72"/>
      <c r="E42" s="49" t="s">
        <v>21</v>
      </c>
      <c r="F42" s="73">
        <v>37</v>
      </c>
      <c r="G42" s="76"/>
      <c r="H42" s="75">
        <v>5932</v>
      </c>
      <c r="I42" s="75">
        <v>2497</v>
      </c>
      <c r="J42" s="75"/>
      <c r="K42" s="75">
        <v>5065</v>
      </c>
      <c r="L42" s="75"/>
      <c r="M42" s="74">
        <f>F42*G42</f>
        <v>0</v>
      </c>
      <c r="R42" s="318"/>
      <c r="S42" s="319"/>
      <c r="T42" s="302"/>
      <c r="U42" s="302"/>
      <c r="V42" s="299"/>
      <c r="W42" s="318"/>
      <c r="X42" s="318"/>
      <c r="Y42" s="318"/>
    </row>
    <row r="43" spans="1:25" ht="49.5" customHeight="1" x14ac:dyDescent="0.25">
      <c r="A43" s="48" t="s">
        <v>40</v>
      </c>
      <c r="B43" s="49" t="s">
        <v>356</v>
      </c>
      <c r="C43" s="50" t="s">
        <v>41</v>
      </c>
      <c r="D43" s="72"/>
      <c r="E43" s="49" t="s">
        <v>28</v>
      </c>
      <c r="F43" s="73">
        <v>3709</v>
      </c>
      <c r="G43" s="76"/>
      <c r="H43" s="75">
        <v>5932</v>
      </c>
      <c r="I43" s="75">
        <v>2497</v>
      </c>
      <c r="J43" s="75"/>
      <c r="K43" s="75">
        <v>5065</v>
      </c>
      <c r="L43" s="75"/>
      <c r="M43" s="74">
        <f t="shared" si="0"/>
        <v>0</v>
      </c>
      <c r="R43" s="318"/>
      <c r="S43" s="318"/>
      <c r="T43" s="318"/>
      <c r="U43" s="318"/>
      <c r="V43" s="318"/>
      <c r="W43" s="318"/>
      <c r="X43" s="318"/>
      <c r="Y43" s="318"/>
    </row>
    <row r="44" spans="1:25" ht="39.6" x14ac:dyDescent="0.25">
      <c r="A44" s="48" t="s">
        <v>42</v>
      </c>
      <c r="B44" s="49" t="s">
        <v>357</v>
      </c>
      <c r="C44" s="50" t="s">
        <v>43</v>
      </c>
      <c r="D44" s="72"/>
      <c r="E44" s="49" t="s">
        <v>44</v>
      </c>
      <c r="F44" s="73">
        <v>17</v>
      </c>
      <c r="G44" s="76"/>
      <c r="H44" s="75">
        <v>5932</v>
      </c>
      <c r="I44" s="75">
        <v>2497</v>
      </c>
      <c r="J44" s="75"/>
      <c r="K44" s="75">
        <v>5065</v>
      </c>
      <c r="L44" s="75"/>
      <c r="M44" s="74">
        <f t="shared" si="0"/>
        <v>0</v>
      </c>
      <c r="R44" s="318"/>
      <c r="S44" s="318"/>
      <c r="T44" s="318"/>
      <c r="U44" s="318"/>
      <c r="V44" s="318"/>
      <c r="W44" s="318"/>
      <c r="X44" s="318"/>
      <c r="Y44" s="318"/>
    </row>
    <row r="45" spans="1:25" s="34" customFormat="1" ht="45.75" customHeight="1" x14ac:dyDescent="0.25">
      <c r="A45" s="48" t="s">
        <v>45</v>
      </c>
      <c r="B45" s="49" t="s">
        <v>358</v>
      </c>
      <c r="C45" s="50" t="s">
        <v>46</v>
      </c>
      <c r="D45" s="72"/>
      <c r="E45" s="49" t="s">
        <v>44</v>
      </c>
      <c r="F45" s="73">
        <v>90</v>
      </c>
      <c r="G45" s="76"/>
      <c r="H45" s="75">
        <v>5932</v>
      </c>
      <c r="I45" s="75">
        <v>2497</v>
      </c>
      <c r="J45" s="75"/>
      <c r="K45" s="75">
        <v>5065</v>
      </c>
      <c r="L45" s="75"/>
      <c r="M45" s="74">
        <f>F45*G45</f>
        <v>0</v>
      </c>
      <c r="R45" s="326"/>
      <c r="S45" s="326"/>
      <c r="T45" s="326"/>
      <c r="U45" s="326"/>
      <c r="V45" s="326"/>
      <c r="W45" s="326"/>
      <c r="X45" s="326"/>
      <c r="Y45" s="326"/>
    </row>
    <row r="46" spans="1:25" ht="36" customHeight="1" x14ac:dyDescent="0.25">
      <c r="A46" s="48" t="s">
        <v>47</v>
      </c>
      <c r="B46" s="49" t="s">
        <v>48</v>
      </c>
      <c r="C46" s="50" t="s">
        <v>49</v>
      </c>
      <c r="D46" s="72"/>
      <c r="E46" s="49" t="s">
        <v>28</v>
      </c>
      <c r="F46" s="73">
        <v>4</v>
      </c>
      <c r="G46" s="76"/>
      <c r="H46" s="75">
        <v>5932</v>
      </c>
      <c r="I46" s="75">
        <v>2497</v>
      </c>
      <c r="J46" s="75"/>
      <c r="K46" s="75">
        <v>5065</v>
      </c>
      <c r="L46" s="75"/>
      <c r="M46" s="74">
        <f t="shared" si="0"/>
        <v>0</v>
      </c>
    </row>
    <row r="47" spans="1:25" x14ac:dyDescent="0.25">
      <c r="A47" s="35" t="s">
        <v>50</v>
      </c>
      <c r="B47" s="36"/>
      <c r="C47" s="37"/>
      <c r="D47" s="37"/>
      <c r="E47" s="36"/>
      <c r="F47" s="38"/>
      <c r="G47" s="55"/>
      <c r="H47" s="40">
        <v>2498</v>
      </c>
      <c r="I47" s="40"/>
      <c r="J47" s="40"/>
      <c r="K47" s="40"/>
      <c r="L47" s="40"/>
      <c r="M47" s="39">
        <f>SUM(M48:M48)</f>
        <v>0</v>
      </c>
    </row>
    <row r="48" spans="1:25" s="34" customFormat="1" ht="62.4" customHeight="1" x14ac:dyDescent="0.25">
      <c r="A48" s="70" t="s">
        <v>16</v>
      </c>
      <c r="B48" s="49" t="s">
        <v>359</v>
      </c>
      <c r="C48" s="72" t="s">
        <v>51</v>
      </c>
      <c r="D48" s="72" t="s">
        <v>360</v>
      </c>
      <c r="E48" s="71" t="s">
        <v>218</v>
      </c>
      <c r="F48" s="73">
        <v>1</v>
      </c>
      <c r="G48" s="76"/>
      <c r="H48" s="75">
        <v>5876</v>
      </c>
      <c r="I48" s="75">
        <v>2498</v>
      </c>
      <c r="J48" s="75"/>
      <c r="K48" s="75">
        <v>5135</v>
      </c>
      <c r="L48" s="75"/>
      <c r="M48" s="74">
        <f>F48*G48</f>
        <v>0</v>
      </c>
    </row>
    <row r="49" spans="1:13" x14ac:dyDescent="0.25">
      <c r="A49" s="35" t="s">
        <v>52</v>
      </c>
      <c r="B49" s="36"/>
      <c r="C49" s="37"/>
      <c r="D49" s="37"/>
      <c r="E49" s="36"/>
      <c r="F49" s="38"/>
      <c r="G49" s="55"/>
      <c r="H49" s="40">
        <v>2499</v>
      </c>
      <c r="I49" s="40"/>
      <c r="J49" s="40"/>
      <c r="K49" s="40"/>
      <c r="L49" s="40"/>
      <c r="M49" s="39">
        <f>SUM(M50,M56,M66,M59,M61,M69)</f>
        <v>0</v>
      </c>
    </row>
    <row r="50" spans="1:13" x14ac:dyDescent="0.25">
      <c r="A50" s="35" t="s">
        <v>53</v>
      </c>
      <c r="B50" s="36"/>
      <c r="C50" s="37"/>
      <c r="D50" s="37"/>
      <c r="E50" s="36"/>
      <c r="F50" s="38"/>
      <c r="G50" s="55"/>
      <c r="H50" s="40">
        <v>2500</v>
      </c>
      <c r="I50" s="40"/>
      <c r="J50" s="40"/>
      <c r="K50" s="40"/>
      <c r="L50" s="40"/>
      <c r="M50" s="39">
        <f>SUM(M51:M55)</f>
        <v>0</v>
      </c>
    </row>
    <row r="51" spans="1:13" ht="54" customHeight="1" x14ac:dyDescent="0.25">
      <c r="A51" s="70" t="s">
        <v>16</v>
      </c>
      <c r="B51" s="49" t="s">
        <v>361</v>
      </c>
      <c r="C51" s="50" t="s">
        <v>191</v>
      </c>
      <c r="D51" s="50" t="s">
        <v>54</v>
      </c>
      <c r="E51" s="49" t="s">
        <v>55</v>
      </c>
      <c r="F51" s="73">
        <v>556</v>
      </c>
      <c r="G51" s="74"/>
      <c r="H51" s="75">
        <v>5877</v>
      </c>
      <c r="I51" s="75">
        <v>2500</v>
      </c>
      <c r="J51" s="75"/>
      <c r="K51" s="75">
        <v>5648</v>
      </c>
      <c r="L51" s="75"/>
      <c r="M51" s="74">
        <f>F51*G51</f>
        <v>0</v>
      </c>
    </row>
    <row r="52" spans="1:13" ht="63" customHeight="1" x14ac:dyDescent="0.25">
      <c r="A52" s="70" t="s">
        <v>19</v>
      </c>
      <c r="B52" s="49" t="s">
        <v>362</v>
      </c>
      <c r="C52" s="50" t="s">
        <v>56</v>
      </c>
      <c r="D52" s="72" t="s">
        <v>57</v>
      </c>
      <c r="E52" s="49" t="s">
        <v>55</v>
      </c>
      <c r="F52" s="73">
        <v>5103.72</v>
      </c>
      <c r="G52" s="76"/>
      <c r="H52" s="75">
        <v>5879</v>
      </c>
      <c r="I52" s="75">
        <v>2500</v>
      </c>
      <c r="J52" s="75"/>
      <c r="K52" s="75">
        <v>4475</v>
      </c>
      <c r="L52" s="75" t="s">
        <v>58</v>
      </c>
      <c r="M52" s="74">
        <f>F52*G52</f>
        <v>0</v>
      </c>
    </row>
    <row r="53" spans="1:13" s="34" customFormat="1" ht="52.8" x14ac:dyDescent="0.25">
      <c r="A53" s="48" t="s">
        <v>22</v>
      </c>
      <c r="B53" s="49" t="s">
        <v>363</v>
      </c>
      <c r="C53" s="50" t="s">
        <v>59</v>
      </c>
      <c r="D53" s="50" t="s">
        <v>60</v>
      </c>
      <c r="E53" s="49" t="s">
        <v>55</v>
      </c>
      <c r="F53" s="73">
        <v>567.08000000000004</v>
      </c>
      <c r="G53" s="76"/>
      <c r="H53" s="75">
        <v>5879</v>
      </c>
      <c r="I53" s="75">
        <v>2500</v>
      </c>
      <c r="J53" s="75"/>
      <c r="K53" s="75">
        <v>4475</v>
      </c>
      <c r="L53" s="75" t="s">
        <v>58</v>
      </c>
      <c r="M53" s="74">
        <f>F53*G53</f>
        <v>0</v>
      </c>
    </row>
    <row r="54" spans="1:13" ht="87" customHeight="1" x14ac:dyDescent="0.25">
      <c r="A54" s="48" t="s">
        <v>24</v>
      </c>
      <c r="B54" s="49" t="s">
        <v>364</v>
      </c>
      <c r="C54" s="50" t="s">
        <v>61</v>
      </c>
      <c r="D54" s="50" t="s">
        <v>62</v>
      </c>
      <c r="E54" s="49" t="s">
        <v>55</v>
      </c>
      <c r="F54" s="51">
        <f>475+3</f>
        <v>478</v>
      </c>
      <c r="G54" s="58"/>
      <c r="H54" s="75">
        <v>5879</v>
      </c>
      <c r="I54" s="75">
        <v>2500</v>
      </c>
      <c r="J54" s="75"/>
      <c r="K54" s="75">
        <v>4475</v>
      </c>
      <c r="L54" s="75" t="s">
        <v>58</v>
      </c>
      <c r="M54" s="74">
        <f>F54*G54</f>
        <v>0</v>
      </c>
    </row>
    <row r="55" spans="1:13" ht="70.5" customHeight="1" x14ac:dyDescent="0.25">
      <c r="A55" s="48" t="s">
        <v>34</v>
      </c>
      <c r="B55" s="49" t="s">
        <v>365</v>
      </c>
      <c r="C55" s="50" t="s">
        <v>63</v>
      </c>
      <c r="D55" s="50" t="s">
        <v>64</v>
      </c>
      <c r="E55" s="49" t="s">
        <v>55</v>
      </c>
      <c r="F55" s="51">
        <v>118</v>
      </c>
      <c r="G55" s="58"/>
      <c r="H55" s="75">
        <v>5879</v>
      </c>
      <c r="I55" s="75">
        <v>2500</v>
      </c>
      <c r="J55" s="75"/>
      <c r="K55" s="75">
        <v>4475</v>
      </c>
      <c r="L55" s="75" t="s">
        <v>58</v>
      </c>
      <c r="M55" s="74">
        <f>F55*G55</f>
        <v>0</v>
      </c>
    </row>
    <row r="56" spans="1:13" s="34" customFormat="1" ht="17.100000000000001" customHeight="1" x14ac:dyDescent="0.25">
      <c r="A56" s="35" t="s">
        <v>65</v>
      </c>
      <c r="B56" s="36"/>
      <c r="C56" s="37"/>
      <c r="D56" s="37"/>
      <c r="E56" s="36"/>
      <c r="F56" s="38"/>
      <c r="G56" s="39"/>
      <c r="H56" s="40">
        <v>2501</v>
      </c>
      <c r="I56" s="40"/>
      <c r="J56" s="40"/>
      <c r="K56" s="40"/>
      <c r="L56" s="40"/>
      <c r="M56" s="39">
        <f>SUM(M57:M58)</f>
        <v>0</v>
      </c>
    </row>
    <row r="57" spans="1:13" ht="48" customHeight="1" x14ac:dyDescent="0.25">
      <c r="A57" s="70" t="s">
        <v>16</v>
      </c>
      <c r="B57" s="49" t="s">
        <v>366</v>
      </c>
      <c r="C57" s="72" t="s">
        <v>66</v>
      </c>
      <c r="D57" s="72" t="s">
        <v>638</v>
      </c>
      <c r="E57" s="49" t="s">
        <v>28</v>
      </c>
      <c r="F57" s="73">
        <f>4989.63+5</f>
        <v>4994.63</v>
      </c>
      <c r="G57" s="74"/>
      <c r="H57" s="75">
        <v>5880</v>
      </c>
      <c r="I57" s="75">
        <v>2501</v>
      </c>
      <c r="J57" s="75"/>
      <c r="K57" s="75">
        <v>5917</v>
      </c>
      <c r="L57" s="75"/>
      <c r="M57" s="74">
        <f>F57*G57</f>
        <v>0</v>
      </c>
    </row>
    <row r="58" spans="1:13" s="34" customFormat="1" ht="48" customHeight="1" x14ac:dyDescent="0.25">
      <c r="A58" s="48" t="s">
        <v>19</v>
      </c>
      <c r="B58" s="49" t="s">
        <v>367</v>
      </c>
      <c r="C58" s="50" t="s">
        <v>68</v>
      </c>
      <c r="D58" s="72" t="s">
        <v>69</v>
      </c>
      <c r="E58" s="49" t="s">
        <v>28</v>
      </c>
      <c r="F58" s="73">
        <v>554.39800000000002</v>
      </c>
      <c r="G58" s="74"/>
      <c r="H58" s="75">
        <v>5880</v>
      </c>
      <c r="I58" s="75">
        <v>2501</v>
      </c>
      <c r="J58" s="75"/>
      <c r="K58" s="75">
        <v>5917</v>
      </c>
      <c r="L58" s="75"/>
      <c r="M58" s="74">
        <f>F58*G58</f>
        <v>0</v>
      </c>
    </row>
    <row r="59" spans="1:13" x14ac:dyDescent="0.25">
      <c r="A59" s="35" t="s">
        <v>70</v>
      </c>
      <c r="B59" s="36"/>
      <c r="C59" s="37"/>
      <c r="D59" s="37"/>
      <c r="E59" s="36"/>
      <c r="F59" s="38"/>
      <c r="G59" s="39"/>
      <c r="H59" s="40">
        <v>2503</v>
      </c>
      <c r="I59" s="40"/>
      <c r="J59" s="40"/>
      <c r="K59" s="40"/>
      <c r="L59" s="40"/>
      <c r="M59" s="39">
        <f>SUM(M60)</f>
        <v>0</v>
      </c>
    </row>
    <row r="60" spans="1:13" ht="52.8" x14ac:dyDescent="0.25">
      <c r="A60" s="70" t="s">
        <v>16</v>
      </c>
      <c r="B60" s="49" t="s">
        <v>368</v>
      </c>
      <c r="C60" s="50" t="s">
        <v>71</v>
      </c>
      <c r="D60" s="72"/>
      <c r="E60" s="49" t="s">
        <v>28</v>
      </c>
      <c r="F60" s="73">
        <f>F57+F58</f>
        <v>5549.0280000000002</v>
      </c>
      <c r="G60" s="74"/>
      <c r="H60" s="75">
        <v>5886</v>
      </c>
      <c r="I60" s="75">
        <v>2503</v>
      </c>
      <c r="J60" s="75"/>
      <c r="K60" s="75">
        <v>6255</v>
      </c>
      <c r="L60" s="75"/>
      <c r="M60" s="74">
        <f>F60*G60</f>
        <v>0</v>
      </c>
    </row>
    <row r="61" spans="1:13" s="34" customFormat="1" ht="17.100000000000001" customHeight="1" x14ac:dyDescent="0.25">
      <c r="A61" s="35" t="s">
        <v>207</v>
      </c>
      <c r="B61" s="36"/>
      <c r="C61" s="37"/>
      <c r="D61" s="37"/>
      <c r="E61" s="36"/>
      <c r="F61" s="38"/>
      <c r="G61" s="39"/>
      <c r="H61" s="40">
        <v>2503</v>
      </c>
      <c r="I61" s="40"/>
      <c r="J61" s="40"/>
      <c r="K61" s="40"/>
      <c r="L61" s="40"/>
      <c r="M61" s="39">
        <f>SUM(M62:M65)</f>
        <v>0</v>
      </c>
    </row>
    <row r="62" spans="1:13" ht="57.75" customHeight="1" x14ac:dyDescent="0.25">
      <c r="A62" s="48" t="s">
        <v>16</v>
      </c>
      <c r="B62" s="49" t="s">
        <v>72</v>
      </c>
      <c r="C62" s="50" t="s">
        <v>342</v>
      </c>
      <c r="D62" s="50"/>
      <c r="E62" s="49" t="s">
        <v>55</v>
      </c>
      <c r="F62" s="51">
        <v>1077.22</v>
      </c>
      <c r="G62" s="52"/>
      <c r="H62" s="75">
        <v>5886</v>
      </c>
      <c r="I62" s="75">
        <v>2503</v>
      </c>
      <c r="J62" s="75"/>
      <c r="K62" s="75">
        <v>6255</v>
      </c>
      <c r="L62" s="75"/>
      <c r="M62" s="74">
        <f>F62*G62</f>
        <v>0</v>
      </c>
    </row>
    <row r="63" spans="1:13" ht="57.75" customHeight="1" x14ac:dyDescent="0.25">
      <c r="A63" s="48" t="s">
        <v>19</v>
      </c>
      <c r="B63" s="49" t="s">
        <v>72</v>
      </c>
      <c r="C63" s="50" t="s">
        <v>342</v>
      </c>
      <c r="D63" s="50" t="s">
        <v>73</v>
      </c>
      <c r="E63" s="49" t="s">
        <v>55</v>
      </c>
      <c r="F63" s="51">
        <v>137</v>
      </c>
      <c r="G63" s="52"/>
      <c r="H63" s="75">
        <v>5886</v>
      </c>
      <c r="I63" s="75">
        <v>2503</v>
      </c>
      <c r="J63" s="75"/>
      <c r="K63" s="75">
        <v>6255</v>
      </c>
      <c r="L63" s="75"/>
      <c r="M63" s="74">
        <f>F63*G63</f>
        <v>0</v>
      </c>
    </row>
    <row r="64" spans="1:13" ht="57.75" customHeight="1" x14ac:dyDescent="0.25">
      <c r="A64" s="70" t="s">
        <v>22</v>
      </c>
      <c r="B64" s="49" t="s">
        <v>370</v>
      </c>
      <c r="C64" s="50" t="s">
        <v>371</v>
      </c>
      <c r="D64" s="50" t="s">
        <v>89</v>
      </c>
      <c r="E64" s="49" t="s">
        <v>55</v>
      </c>
      <c r="F64" s="73">
        <f>524+1</f>
        <v>525</v>
      </c>
      <c r="G64" s="74"/>
      <c r="H64" s="75">
        <v>5882</v>
      </c>
      <c r="I64" s="75">
        <v>2502</v>
      </c>
      <c r="J64" s="75"/>
      <c r="K64" s="75">
        <v>6223</v>
      </c>
      <c r="L64" s="75"/>
      <c r="M64" s="74">
        <f>F64*G64</f>
        <v>0</v>
      </c>
    </row>
    <row r="65" spans="1:13" s="34" customFormat="1" ht="45" customHeight="1" x14ac:dyDescent="0.25">
      <c r="A65" s="48" t="s">
        <v>24</v>
      </c>
      <c r="B65" s="49" t="s">
        <v>373</v>
      </c>
      <c r="C65" s="50" t="s">
        <v>372</v>
      </c>
      <c r="D65" s="50" t="s">
        <v>89</v>
      </c>
      <c r="E65" s="49" t="s">
        <v>55</v>
      </c>
      <c r="F65" s="51">
        <v>297</v>
      </c>
      <c r="G65" s="52"/>
      <c r="H65" s="75">
        <v>5882</v>
      </c>
      <c r="I65" s="75">
        <v>2502</v>
      </c>
      <c r="J65" s="75"/>
      <c r="K65" s="75">
        <v>6223</v>
      </c>
      <c r="L65" s="75"/>
      <c r="M65" s="74">
        <f>F65*G65</f>
        <v>0</v>
      </c>
    </row>
    <row r="66" spans="1:13" x14ac:dyDescent="0.25">
      <c r="A66" s="35" t="s">
        <v>74</v>
      </c>
      <c r="B66" s="36"/>
      <c r="C66" s="37"/>
      <c r="D66" s="37"/>
      <c r="E66" s="36"/>
      <c r="F66" s="38"/>
      <c r="G66" s="39"/>
      <c r="H66" s="40">
        <v>2503</v>
      </c>
      <c r="I66" s="40"/>
      <c r="J66" s="40"/>
      <c r="K66" s="40"/>
      <c r="L66" s="40"/>
      <c r="M66" s="39">
        <f>SUM(M67:M68)</f>
        <v>0</v>
      </c>
    </row>
    <row r="67" spans="1:13" s="34" customFormat="1" ht="54.75" customHeight="1" x14ac:dyDescent="0.25">
      <c r="A67" s="70" t="s">
        <v>16</v>
      </c>
      <c r="B67" s="49" t="s">
        <v>374</v>
      </c>
      <c r="C67" s="72" t="s">
        <v>76</v>
      </c>
      <c r="D67" s="72" t="s">
        <v>77</v>
      </c>
      <c r="E67" s="49" t="s">
        <v>28</v>
      </c>
      <c r="F67" s="73">
        <v>1075</v>
      </c>
      <c r="G67" s="74"/>
      <c r="H67" s="75">
        <v>5886</v>
      </c>
      <c r="I67" s="75">
        <v>2503</v>
      </c>
      <c r="J67" s="75"/>
      <c r="K67" s="75">
        <v>6255</v>
      </c>
      <c r="L67" s="75"/>
      <c r="M67" s="74">
        <f>F67*G67</f>
        <v>0</v>
      </c>
    </row>
    <row r="68" spans="1:13" ht="39" customHeight="1" x14ac:dyDescent="0.25">
      <c r="A68" s="70" t="s">
        <v>19</v>
      </c>
      <c r="B68" s="49" t="s">
        <v>375</v>
      </c>
      <c r="C68" s="72" t="s">
        <v>79</v>
      </c>
      <c r="D68" s="72"/>
      <c r="E68" s="49" t="s">
        <v>28</v>
      </c>
      <c r="F68" s="73">
        <v>1075</v>
      </c>
      <c r="G68" s="74"/>
      <c r="H68" s="75">
        <v>5933</v>
      </c>
      <c r="I68" s="75">
        <v>2503</v>
      </c>
      <c r="J68" s="75"/>
      <c r="K68" s="75">
        <v>6270</v>
      </c>
      <c r="L68" s="75"/>
      <c r="M68" s="74">
        <f>F68*G68</f>
        <v>0</v>
      </c>
    </row>
    <row r="69" spans="1:13" x14ac:dyDescent="0.25">
      <c r="A69" s="35" t="s">
        <v>80</v>
      </c>
      <c r="B69" s="36"/>
      <c r="C69" s="37"/>
      <c r="D69" s="37"/>
      <c r="E69" s="36"/>
      <c r="F69" s="38"/>
      <c r="G69" s="39"/>
      <c r="H69" s="40">
        <v>2503</v>
      </c>
      <c r="I69" s="40"/>
      <c r="J69" s="40"/>
      <c r="K69" s="40"/>
      <c r="L69" s="40"/>
      <c r="M69" s="39">
        <f>SUM(M70:M73)</f>
        <v>0</v>
      </c>
    </row>
    <row r="70" spans="1:13" ht="39.6" x14ac:dyDescent="0.25">
      <c r="A70" s="70" t="s">
        <v>16</v>
      </c>
      <c r="B70" s="49"/>
      <c r="C70" s="50" t="s">
        <v>81</v>
      </c>
      <c r="D70" s="72"/>
      <c r="E70" s="49" t="s">
        <v>55</v>
      </c>
      <c r="F70" s="73">
        <f>395+3</f>
        <v>398</v>
      </c>
      <c r="G70" s="74"/>
      <c r="H70" s="75">
        <v>5886</v>
      </c>
      <c r="I70" s="75">
        <v>2503</v>
      </c>
      <c r="J70" s="75"/>
      <c r="K70" s="75">
        <v>6255</v>
      </c>
      <c r="L70" s="75"/>
      <c r="M70" s="74">
        <f>F70*G70</f>
        <v>0</v>
      </c>
    </row>
    <row r="71" spans="1:13" ht="26.4" x14ac:dyDescent="0.25">
      <c r="A71" s="70" t="s">
        <v>19</v>
      </c>
      <c r="B71" s="49" t="s">
        <v>376</v>
      </c>
      <c r="C71" s="50" t="s">
        <v>82</v>
      </c>
      <c r="D71" s="72"/>
      <c r="E71" s="49" t="s">
        <v>83</v>
      </c>
      <c r="F71" s="73">
        <f>592+5</f>
        <v>597</v>
      </c>
      <c r="G71" s="74"/>
      <c r="H71" s="75">
        <v>5886</v>
      </c>
      <c r="I71" s="75">
        <v>2503</v>
      </c>
      <c r="J71" s="75"/>
      <c r="K71" s="75">
        <v>6255</v>
      </c>
      <c r="L71" s="75"/>
      <c r="M71" s="74">
        <f>F71*G71</f>
        <v>0</v>
      </c>
    </row>
    <row r="72" spans="1:13" s="34" customFormat="1" ht="17.100000000000001" customHeight="1" x14ac:dyDescent="0.25">
      <c r="A72" s="48" t="s">
        <v>22</v>
      </c>
      <c r="B72" s="49" t="s">
        <v>377</v>
      </c>
      <c r="C72" s="50" t="s">
        <v>84</v>
      </c>
      <c r="D72" s="72"/>
      <c r="E72" s="49" t="s">
        <v>83</v>
      </c>
      <c r="F72" s="73">
        <f>592+5</f>
        <v>597</v>
      </c>
      <c r="G72" s="74"/>
      <c r="H72" s="75">
        <v>5886</v>
      </c>
      <c r="I72" s="75">
        <v>2503</v>
      </c>
      <c r="J72" s="75"/>
      <c r="K72" s="75">
        <v>6255</v>
      </c>
      <c r="L72" s="75"/>
      <c r="M72" s="74">
        <f>F72*G72</f>
        <v>0</v>
      </c>
    </row>
    <row r="73" spans="1:13" s="34" customFormat="1" ht="44.25" customHeight="1" x14ac:dyDescent="0.25">
      <c r="A73" s="48" t="s">
        <v>24</v>
      </c>
      <c r="B73" s="49" t="s">
        <v>378</v>
      </c>
      <c r="C73" s="50" t="s">
        <v>85</v>
      </c>
      <c r="D73" s="72"/>
      <c r="E73" s="49" t="s">
        <v>83</v>
      </c>
      <c r="F73" s="789">
        <v>1086</v>
      </c>
      <c r="G73" s="74"/>
      <c r="H73" s="75">
        <v>5886</v>
      </c>
      <c r="I73" s="75">
        <v>2503</v>
      </c>
      <c r="J73" s="75"/>
      <c r="K73" s="75">
        <v>6255</v>
      </c>
      <c r="L73" s="75"/>
      <c r="M73" s="74">
        <f>F73*G73</f>
        <v>0</v>
      </c>
    </row>
    <row r="74" spans="1:13" s="34" customFormat="1" x14ac:dyDescent="0.25">
      <c r="A74" s="70"/>
      <c r="B74" s="71"/>
      <c r="C74" s="72"/>
      <c r="D74" s="72"/>
      <c r="E74" s="71"/>
      <c r="F74" s="73"/>
      <c r="G74" s="74"/>
      <c r="H74" s="75"/>
      <c r="I74" s="75"/>
      <c r="J74" s="75"/>
      <c r="K74" s="75"/>
      <c r="L74" s="75"/>
      <c r="M74" s="74"/>
    </row>
    <row r="75" spans="1:13" s="34" customFormat="1" x14ac:dyDescent="0.25">
      <c r="A75" s="35" t="s">
        <v>86</v>
      </c>
      <c r="B75" s="36"/>
      <c r="C75" s="37"/>
      <c r="D75" s="37"/>
      <c r="E75" s="36"/>
      <c r="F75" s="38"/>
      <c r="G75" s="39"/>
      <c r="H75" s="40">
        <v>2504</v>
      </c>
      <c r="I75" s="40"/>
      <c r="J75" s="40"/>
      <c r="K75" s="40"/>
      <c r="L75" s="40"/>
      <c r="M75" s="39">
        <f>SUM(M76,M80,M85,M89)</f>
        <v>0</v>
      </c>
    </row>
    <row r="76" spans="1:13" s="34" customFormat="1" x14ac:dyDescent="0.25">
      <c r="A76" s="35" t="s">
        <v>87</v>
      </c>
      <c r="B76" s="36"/>
      <c r="C76" s="37"/>
      <c r="D76" s="37"/>
      <c r="E76" s="36"/>
      <c r="F76" s="38"/>
      <c r="G76" s="39"/>
      <c r="H76" s="40">
        <v>2505</v>
      </c>
      <c r="I76" s="40"/>
      <c r="J76" s="40"/>
      <c r="K76" s="40"/>
      <c r="L76" s="40"/>
      <c r="M76" s="39">
        <f>SUM(M77:M79)</f>
        <v>0</v>
      </c>
    </row>
    <row r="77" spans="1:13" ht="59.25" customHeight="1" x14ac:dyDescent="0.25">
      <c r="A77" s="48" t="s">
        <v>16</v>
      </c>
      <c r="B77" s="49" t="s">
        <v>369</v>
      </c>
      <c r="C77" s="50" t="s">
        <v>88</v>
      </c>
      <c r="D77" s="50" t="s">
        <v>90</v>
      </c>
      <c r="E77" s="49" t="s">
        <v>55</v>
      </c>
      <c r="F77" s="51">
        <v>1245.8</v>
      </c>
      <c r="G77" s="52"/>
      <c r="H77" s="56">
        <v>5883</v>
      </c>
      <c r="I77" s="56">
        <v>2502</v>
      </c>
      <c r="J77" s="56"/>
      <c r="K77" s="56">
        <v>6180</v>
      </c>
      <c r="L77" s="56"/>
      <c r="M77" s="52">
        <f>F77*G77</f>
        <v>0</v>
      </c>
    </row>
    <row r="78" spans="1:13" ht="59.25" customHeight="1" x14ac:dyDescent="0.25">
      <c r="A78" s="48" t="s">
        <v>19</v>
      </c>
      <c r="B78" s="49" t="s">
        <v>379</v>
      </c>
      <c r="C78" s="50" t="s">
        <v>91</v>
      </c>
      <c r="D78" s="72" t="s">
        <v>437</v>
      </c>
      <c r="E78" s="49" t="s">
        <v>28</v>
      </c>
      <c r="F78" s="239">
        <v>3348</v>
      </c>
      <c r="G78" s="74"/>
      <c r="H78" s="75">
        <v>5942</v>
      </c>
      <c r="I78" s="75">
        <v>2505</v>
      </c>
      <c r="J78" s="75"/>
      <c r="K78" s="75">
        <v>4074</v>
      </c>
      <c r="L78" s="75" t="s">
        <v>92</v>
      </c>
      <c r="M78" s="74">
        <f>F78*G78</f>
        <v>0</v>
      </c>
    </row>
    <row r="79" spans="1:13" ht="59.25" customHeight="1" x14ac:dyDescent="0.25">
      <c r="A79" s="48" t="s">
        <v>22</v>
      </c>
      <c r="B79" s="49" t="s">
        <v>379</v>
      </c>
      <c r="C79" s="50" t="s">
        <v>91</v>
      </c>
      <c r="D79" s="72" t="s">
        <v>438</v>
      </c>
      <c r="E79" s="49" t="s">
        <v>28</v>
      </c>
      <c r="F79" s="239">
        <v>678</v>
      </c>
      <c r="G79" s="74"/>
      <c r="H79" s="75">
        <v>5942</v>
      </c>
      <c r="I79" s="75">
        <v>2505</v>
      </c>
      <c r="J79" s="75"/>
      <c r="K79" s="75">
        <v>4074</v>
      </c>
      <c r="L79" s="75" t="s">
        <v>92</v>
      </c>
      <c r="M79" s="74">
        <f>F79*G79</f>
        <v>0</v>
      </c>
    </row>
    <row r="80" spans="1:13" x14ac:dyDescent="0.25">
      <c r="A80" s="35" t="s">
        <v>93</v>
      </c>
      <c r="B80" s="36"/>
      <c r="C80" s="37"/>
      <c r="D80" s="37"/>
      <c r="E80" s="36"/>
      <c r="F80" s="240"/>
      <c r="G80" s="39"/>
      <c r="H80" s="40">
        <v>2506</v>
      </c>
      <c r="I80" s="40"/>
      <c r="J80" s="40"/>
      <c r="K80" s="40"/>
      <c r="L80" s="40"/>
      <c r="M80" s="39">
        <f>SUM(M81:M84)</f>
        <v>0</v>
      </c>
    </row>
    <row r="81" spans="1:13" ht="96.75" customHeight="1" x14ac:dyDescent="0.25">
      <c r="A81" s="70" t="s">
        <v>16</v>
      </c>
      <c r="B81" s="49" t="s">
        <v>380</v>
      </c>
      <c r="C81" s="72" t="s">
        <v>94</v>
      </c>
      <c r="D81" s="72" t="s">
        <v>439</v>
      </c>
      <c r="E81" s="49" t="s">
        <v>28</v>
      </c>
      <c r="F81" s="239">
        <v>3348</v>
      </c>
      <c r="G81" s="74"/>
      <c r="H81" s="75">
        <v>5890</v>
      </c>
      <c r="I81" s="75">
        <v>2506</v>
      </c>
      <c r="J81" s="75"/>
      <c r="K81" s="75">
        <v>6862</v>
      </c>
      <c r="L81" s="75"/>
      <c r="M81" s="74">
        <f>F81*G81</f>
        <v>0</v>
      </c>
    </row>
    <row r="82" spans="1:13" ht="96.75" customHeight="1" x14ac:dyDescent="0.25">
      <c r="A82" s="70" t="s">
        <v>16</v>
      </c>
      <c r="B82" s="49" t="s">
        <v>380</v>
      </c>
      <c r="C82" s="72" t="s">
        <v>94</v>
      </c>
      <c r="D82" s="72" t="s">
        <v>440</v>
      </c>
      <c r="E82" s="49" t="s">
        <v>28</v>
      </c>
      <c r="F82" s="239">
        <v>678</v>
      </c>
      <c r="G82" s="74"/>
      <c r="H82" s="75">
        <v>5890</v>
      </c>
      <c r="I82" s="75">
        <v>2506</v>
      </c>
      <c r="J82" s="75"/>
      <c r="K82" s="75">
        <v>6862</v>
      </c>
      <c r="L82" s="75"/>
      <c r="M82" s="74">
        <f>F82*G82</f>
        <v>0</v>
      </c>
    </row>
    <row r="83" spans="1:13" ht="63.75" customHeight="1" x14ac:dyDescent="0.25">
      <c r="A83" s="48" t="s">
        <v>19</v>
      </c>
      <c r="B83" s="49" t="s">
        <v>381</v>
      </c>
      <c r="C83" s="72" t="s">
        <v>95</v>
      </c>
      <c r="D83" s="72"/>
      <c r="E83" s="49" t="s">
        <v>28</v>
      </c>
      <c r="F83" s="73">
        <v>50</v>
      </c>
      <c r="G83" s="74"/>
      <c r="H83" s="75">
        <v>5937</v>
      </c>
      <c r="I83" s="75">
        <v>2506</v>
      </c>
      <c r="J83" s="75"/>
      <c r="K83" s="75">
        <v>7030</v>
      </c>
      <c r="L83" s="75"/>
      <c r="M83" s="74">
        <f>F83*G83</f>
        <v>0</v>
      </c>
    </row>
    <row r="84" spans="1:13" ht="48.75" customHeight="1" x14ac:dyDescent="0.25">
      <c r="A84" s="48" t="s">
        <v>22</v>
      </c>
      <c r="B84" s="49" t="s">
        <v>382</v>
      </c>
      <c r="C84" s="72" t="s">
        <v>96</v>
      </c>
      <c r="D84" s="72"/>
      <c r="E84" s="49" t="s">
        <v>28</v>
      </c>
      <c r="F84" s="73">
        <v>50</v>
      </c>
      <c r="G84" s="74"/>
      <c r="H84" s="75">
        <v>5936</v>
      </c>
      <c r="I84" s="75">
        <v>2506</v>
      </c>
      <c r="J84" s="75"/>
      <c r="K84" s="75">
        <v>7019</v>
      </c>
      <c r="L84" s="75"/>
      <c r="M84" s="74">
        <f>F84*G84</f>
        <v>0</v>
      </c>
    </row>
    <row r="85" spans="1:13" s="34" customFormat="1" x14ac:dyDescent="0.25">
      <c r="A85" s="35" t="s">
        <v>97</v>
      </c>
      <c r="B85" s="49"/>
      <c r="C85" s="72"/>
      <c r="D85" s="72"/>
      <c r="E85" s="49"/>
      <c r="F85" s="73"/>
      <c r="G85" s="74"/>
      <c r="H85" s="75"/>
      <c r="I85" s="75"/>
      <c r="J85" s="75"/>
      <c r="K85" s="75"/>
      <c r="L85" s="75"/>
      <c r="M85" s="39">
        <f>SUM(M86:M88)</f>
        <v>0</v>
      </c>
    </row>
    <row r="86" spans="1:13" ht="84" customHeight="1" x14ac:dyDescent="0.25">
      <c r="A86" s="70" t="s">
        <v>16</v>
      </c>
      <c r="B86" s="49" t="s">
        <v>98</v>
      </c>
      <c r="C86" s="72" t="s">
        <v>99</v>
      </c>
      <c r="D86" s="50" t="s">
        <v>100</v>
      </c>
      <c r="E86" s="49" t="s">
        <v>44</v>
      </c>
      <c r="F86" s="73">
        <v>24</v>
      </c>
      <c r="G86" s="74"/>
      <c r="H86" s="75">
        <v>5943</v>
      </c>
      <c r="I86" s="75">
        <v>2508</v>
      </c>
      <c r="J86" s="75"/>
      <c r="K86" s="75">
        <v>7359</v>
      </c>
      <c r="L86" s="75"/>
      <c r="M86" s="74">
        <f>F86*G86</f>
        <v>0</v>
      </c>
    </row>
    <row r="87" spans="1:13" ht="84" customHeight="1" x14ac:dyDescent="0.25">
      <c r="A87" s="48" t="s">
        <v>19</v>
      </c>
      <c r="B87" s="49" t="s">
        <v>101</v>
      </c>
      <c r="C87" s="72" t="s">
        <v>102</v>
      </c>
      <c r="D87" s="72"/>
      <c r="E87" s="49" t="s">
        <v>21</v>
      </c>
      <c r="F87" s="73">
        <v>10</v>
      </c>
      <c r="G87" s="74"/>
      <c r="H87" s="75">
        <v>5896</v>
      </c>
      <c r="I87" s="75">
        <v>2508</v>
      </c>
      <c r="J87" s="75"/>
      <c r="K87" s="75">
        <v>7417</v>
      </c>
      <c r="L87" s="75"/>
      <c r="M87" s="74">
        <f>F87*G87</f>
        <v>0</v>
      </c>
    </row>
    <row r="88" spans="1:13" s="34" customFormat="1" ht="73.5" customHeight="1" x14ac:dyDescent="0.25">
      <c r="A88" s="48" t="s">
        <v>22</v>
      </c>
      <c r="B88" s="49" t="s">
        <v>343</v>
      </c>
      <c r="C88" s="72" t="s">
        <v>103</v>
      </c>
      <c r="D88" s="50" t="s">
        <v>104</v>
      </c>
      <c r="E88" s="49" t="s">
        <v>44</v>
      </c>
      <c r="F88" s="73">
        <v>15.5</v>
      </c>
      <c r="G88" s="74"/>
      <c r="H88" s="75"/>
      <c r="I88" s="75"/>
      <c r="J88" s="75"/>
      <c r="K88" s="75"/>
      <c r="L88" s="75"/>
      <c r="M88" s="74">
        <f>F88*G88</f>
        <v>0</v>
      </c>
    </row>
    <row r="89" spans="1:13" s="34" customFormat="1" ht="17.100000000000001" customHeight="1" x14ac:dyDescent="0.25">
      <c r="A89" s="35" t="s">
        <v>384</v>
      </c>
      <c r="B89" s="36"/>
      <c r="C89" s="37"/>
      <c r="D89" s="72"/>
      <c r="E89" s="36"/>
      <c r="F89" s="38"/>
      <c r="G89" s="39"/>
      <c r="H89" s="40">
        <v>2508</v>
      </c>
      <c r="I89" s="40"/>
      <c r="J89" s="40"/>
      <c r="K89" s="40"/>
      <c r="L89" s="40"/>
      <c r="M89" s="39">
        <f>SUM(M90:M90)</f>
        <v>0</v>
      </c>
    </row>
    <row r="90" spans="1:13" s="34" customFormat="1" ht="44.25" customHeight="1" x14ac:dyDescent="0.25">
      <c r="A90" s="70" t="s">
        <v>16</v>
      </c>
      <c r="B90" s="49" t="s">
        <v>383</v>
      </c>
      <c r="C90" s="72" t="s">
        <v>105</v>
      </c>
      <c r="D90" s="72"/>
      <c r="E90" s="49" t="s">
        <v>55</v>
      </c>
      <c r="F90" s="73">
        <v>73</v>
      </c>
      <c r="G90" s="74"/>
      <c r="H90" s="75">
        <v>5943</v>
      </c>
      <c r="I90" s="75">
        <v>2508</v>
      </c>
      <c r="J90" s="75"/>
      <c r="K90" s="75">
        <v>7359</v>
      </c>
      <c r="L90" s="75"/>
      <c r="M90" s="74">
        <f>F90*G90</f>
        <v>0</v>
      </c>
    </row>
    <row r="91" spans="1:13" s="34" customFormat="1" x14ac:dyDescent="0.25">
      <c r="A91" s="35" t="s">
        <v>106</v>
      </c>
      <c r="B91" s="36"/>
      <c r="C91" s="37"/>
      <c r="D91" s="37"/>
      <c r="E91" s="36"/>
      <c r="F91" s="38"/>
      <c r="G91" s="39"/>
      <c r="H91" s="40">
        <v>2702</v>
      </c>
      <c r="I91" s="40"/>
      <c r="J91" s="40"/>
      <c r="K91" s="40"/>
      <c r="L91" s="40"/>
      <c r="M91" s="39">
        <f>M95+M100+M107+M121+M92</f>
        <v>0</v>
      </c>
    </row>
    <row r="92" spans="1:13" ht="20.399999999999999" customHeight="1" x14ac:dyDescent="0.25">
      <c r="A92" s="35" t="s">
        <v>107</v>
      </c>
      <c r="B92" s="36"/>
      <c r="C92" s="37"/>
      <c r="D92" s="37"/>
      <c r="E92" s="36"/>
      <c r="F92" s="38"/>
      <c r="G92" s="39"/>
      <c r="H92" s="40"/>
      <c r="I92" s="40"/>
      <c r="J92" s="40"/>
      <c r="K92" s="40"/>
      <c r="L92" s="40"/>
      <c r="M92" s="39">
        <f>SUM(M93:M94)</f>
        <v>0</v>
      </c>
    </row>
    <row r="93" spans="1:13" ht="90" customHeight="1" x14ac:dyDescent="0.25">
      <c r="A93" s="48" t="s">
        <v>16</v>
      </c>
      <c r="B93" s="49" t="s">
        <v>385</v>
      </c>
      <c r="C93" s="50" t="s">
        <v>108</v>
      </c>
      <c r="D93" s="50" t="s">
        <v>109</v>
      </c>
      <c r="E93" s="49" t="s">
        <v>44</v>
      </c>
      <c r="F93" s="73">
        <v>53</v>
      </c>
      <c r="G93" s="74"/>
      <c r="H93" s="75"/>
      <c r="I93" s="75"/>
      <c r="J93" s="75"/>
      <c r="K93" s="75"/>
      <c r="L93" s="75"/>
      <c r="M93" s="74">
        <f>F93*G93</f>
        <v>0</v>
      </c>
    </row>
    <row r="94" spans="1:13" ht="90" customHeight="1" x14ac:dyDescent="0.25">
      <c r="A94" s="48" t="s">
        <v>19</v>
      </c>
      <c r="B94" s="49" t="s">
        <v>386</v>
      </c>
      <c r="C94" s="50" t="s">
        <v>110</v>
      </c>
      <c r="D94" s="50"/>
      <c r="E94" s="71" t="s">
        <v>44</v>
      </c>
      <c r="F94" s="73">
        <v>11.5</v>
      </c>
      <c r="G94" s="74"/>
      <c r="H94" s="75"/>
      <c r="I94" s="75"/>
      <c r="J94" s="75"/>
      <c r="K94" s="75"/>
      <c r="L94" s="75"/>
      <c r="M94" s="74">
        <f>F94*G94</f>
        <v>0</v>
      </c>
    </row>
    <row r="95" spans="1:13" x14ac:dyDescent="0.25">
      <c r="A95" s="35" t="s">
        <v>111</v>
      </c>
      <c r="B95" s="36"/>
      <c r="C95" s="37"/>
      <c r="D95" s="37"/>
      <c r="E95" s="36"/>
      <c r="F95" s="38"/>
      <c r="G95" s="39"/>
      <c r="H95" s="40">
        <v>2703</v>
      </c>
      <c r="I95" s="40"/>
      <c r="J95" s="40"/>
      <c r="K95" s="40"/>
      <c r="L95" s="40"/>
      <c r="M95" s="39">
        <f>SUM(M96:M99)</f>
        <v>0</v>
      </c>
    </row>
    <row r="96" spans="1:13" s="34" customFormat="1" ht="81" customHeight="1" x14ac:dyDescent="0.25">
      <c r="A96" s="48" t="s">
        <v>16</v>
      </c>
      <c r="B96" s="49" t="s">
        <v>387</v>
      </c>
      <c r="C96" s="50" t="s">
        <v>112</v>
      </c>
      <c r="D96" s="50" t="s">
        <v>434</v>
      </c>
      <c r="E96" s="49" t="s">
        <v>44</v>
      </c>
      <c r="F96" s="51">
        <v>386</v>
      </c>
      <c r="G96" s="52"/>
      <c r="H96" s="53">
        <v>6480</v>
      </c>
      <c r="I96" s="53">
        <v>2703</v>
      </c>
      <c r="J96" s="53"/>
      <c r="K96" s="53">
        <v>4371</v>
      </c>
      <c r="L96" s="53" t="s">
        <v>113</v>
      </c>
      <c r="M96" s="52">
        <f>F96*G96</f>
        <v>0</v>
      </c>
    </row>
    <row r="97" spans="1:13" ht="81" customHeight="1" x14ac:dyDescent="0.25">
      <c r="A97" s="48" t="s">
        <v>19</v>
      </c>
      <c r="B97" s="49" t="s">
        <v>387</v>
      </c>
      <c r="C97" s="50" t="s">
        <v>112</v>
      </c>
      <c r="D97" s="50" t="s">
        <v>435</v>
      </c>
      <c r="E97" s="49" t="s">
        <v>44</v>
      </c>
      <c r="F97" s="51">
        <v>361</v>
      </c>
      <c r="G97" s="52"/>
      <c r="H97" s="53"/>
      <c r="I97" s="53"/>
      <c r="J97" s="53"/>
      <c r="K97" s="53"/>
      <c r="L97" s="53"/>
      <c r="M97" s="52">
        <f>F97*G97</f>
        <v>0</v>
      </c>
    </row>
    <row r="98" spans="1:13" ht="48" customHeight="1" x14ac:dyDescent="0.25">
      <c r="A98" s="48" t="s">
        <v>22</v>
      </c>
      <c r="B98" s="49" t="s">
        <v>388</v>
      </c>
      <c r="C98" s="50" t="s">
        <v>114</v>
      </c>
      <c r="D98" s="50"/>
      <c r="E98" s="49" t="s">
        <v>55</v>
      </c>
      <c r="F98" s="51">
        <v>359</v>
      </c>
      <c r="G98" s="52"/>
      <c r="H98" s="53">
        <v>6480</v>
      </c>
      <c r="I98" s="53">
        <v>2703</v>
      </c>
      <c r="J98" s="53"/>
      <c r="K98" s="53">
        <v>4371</v>
      </c>
      <c r="L98" s="53" t="s">
        <v>113</v>
      </c>
      <c r="M98" s="52">
        <f>F98*G98</f>
        <v>0</v>
      </c>
    </row>
    <row r="99" spans="1:13" ht="57.75" customHeight="1" x14ac:dyDescent="0.25">
      <c r="A99" s="48" t="s">
        <v>24</v>
      </c>
      <c r="B99" s="49" t="s">
        <v>389</v>
      </c>
      <c r="C99" s="79" t="s">
        <v>115</v>
      </c>
      <c r="D99" s="80" t="s">
        <v>116</v>
      </c>
      <c r="E99" s="49" t="s">
        <v>21</v>
      </c>
      <c r="F99" s="51">
        <v>3</v>
      </c>
      <c r="G99" s="52"/>
      <c r="H99" s="53"/>
      <c r="I99" s="53"/>
      <c r="J99" s="53"/>
      <c r="K99" s="53"/>
      <c r="L99" s="53"/>
      <c r="M99" s="52">
        <f>F99*G99</f>
        <v>0</v>
      </c>
    </row>
    <row r="100" spans="1:13" x14ac:dyDescent="0.25">
      <c r="A100" s="35" t="s">
        <v>117</v>
      </c>
      <c r="B100" s="36"/>
      <c r="C100" s="37"/>
      <c r="D100" s="37"/>
      <c r="E100" s="36"/>
      <c r="F100" s="38"/>
      <c r="G100" s="39"/>
      <c r="H100" s="40">
        <v>2704</v>
      </c>
      <c r="I100" s="40"/>
      <c r="J100" s="40"/>
      <c r="K100" s="40"/>
      <c r="L100" s="40"/>
      <c r="M100" s="39">
        <f>SUM(M101:M106)</f>
        <v>0</v>
      </c>
    </row>
    <row r="101" spans="1:13" ht="72" customHeight="1" x14ac:dyDescent="0.25">
      <c r="A101" s="48" t="s">
        <v>16</v>
      </c>
      <c r="B101" s="49" t="s">
        <v>390</v>
      </c>
      <c r="C101" s="50" t="s">
        <v>118</v>
      </c>
      <c r="D101" s="72"/>
      <c r="E101" s="71" t="s">
        <v>44</v>
      </c>
      <c r="F101" s="73">
        <v>167</v>
      </c>
      <c r="G101" s="74"/>
      <c r="H101" s="75">
        <v>6486</v>
      </c>
      <c r="I101" s="75">
        <v>2704</v>
      </c>
      <c r="J101" s="75"/>
      <c r="K101" s="75">
        <v>10769</v>
      </c>
      <c r="L101" s="75"/>
      <c r="M101" s="74">
        <f t="shared" ref="M101:M106" si="1">F101*G101</f>
        <v>0</v>
      </c>
    </row>
    <row r="102" spans="1:13" ht="57.75" customHeight="1" x14ac:dyDescent="0.25">
      <c r="A102" s="48" t="s">
        <v>19</v>
      </c>
      <c r="B102" s="71" t="s">
        <v>391</v>
      </c>
      <c r="C102" s="72" t="s">
        <v>119</v>
      </c>
      <c r="D102" s="72"/>
      <c r="E102" s="71" t="s">
        <v>44</v>
      </c>
      <c r="F102" s="73">
        <v>167</v>
      </c>
      <c r="G102" s="74"/>
      <c r="H102" s="75">
        <v>6486</v>
      </c>
      <c r="I102" s="75">
        <v>2704</v>
      </c>
      <c r="J102" s="75"/>
      <c r="K102" s="75">
        <v>10769</v>
      </c>
      <c r="L102" s="75"/>
      <c r="M102" s="74">
        <f t="shared" si="1"/>
        <v>0</v>
      </c>
    </row>
    <row r="103" spans="1:13" s="34" customFormat="1" ht="66.75" customHeight="1" x14ac:dyDescent="0.25">
      <c r="A103" s="48" t="s">
        <v>22</v>
      </c>
      <c r="B103" s="49" t="s">
        <v>392</v>
      </c>
      <c r="C103" s="50" t="s">
        <v>120</v>
      </c>
      <c r="D103" s="50" t="s">
        <v>121</v>
      </c>
      <c r="E103" s="71" t="s">
        <v>44</v>
      </c>
      <c r="F103" s="73">
        <v>12</v>
      </c>
      <c r="G103" s="74"/>
      <c r="H103" s="75"/>
      <c r="I103" s="75"/>
      <c r="J103" s="75"/>
      <c r="K103" s="75"/>
      <c r="L103" s="75"/>
      <c r="M103" s="74">
        <f t="shared" si="1"/>
        <v>0</v>
      </c>
    </row>
    <row r="104" spans="1:13" ht="69" customHeight="1" x14ac:dyDescent="0.25">
      <c r="A104" s="48" t="s">
        <v>24</v>
      </c>
      <c r="B104" s="49" t="s">
        <v>122</v>
      </c>
      <c r="C104" s="50" t="s">
        <v>123</v>
      </c>
      <c r="D104" s="50" t="s">
        <v>124</v>
      </c>
      <c r="E104" s="49" t="s">
        <v>21</v>
      </c>
      <c r="F104" s="51">
        <v>1</v>
      </c>
      <c r="G104" s="74"/>
      <c r="H104" s="75"/>
      <c r="I104" s="75"/>
      <c r="J104" s="75"/>
      <c r="K104" s="75"/>
      <c r="L104" s="75"/>
      <c r="M104" s="74">
        <f t="shared" si="1"/>
        <v>0</v>
      </c>
    </row>
    <row r="105" spans="1:13" ht="50.25" customHeight="1" x14ac:dyDescent="0.25">
      <c r="A105" s="48" t="s">
        <v>34</v>
      </c>
      <c r="B105" s="71" t="s">
        <v>393</v>
      </c>
      <c r="C105" s="72" t="s">
        <v>125</v>
      </c>
      <c r="D105" s="72"/>
      <c r="E105" s="71" t="s">
        <v>44</v>
      </c>
      <c r="F105" s="73">
        <v>167</v>
      </c>
      <c r="G105" s="74"/>
      <c r="H105" s="75">
        <v>6486</v>
      </c>
      <c r="I105" s="75">
        <v>2704</v>
      </c>
      <c r="J105" s="75"/>
      <c r="K105" s="75">
        <v>10769</v>
      </c>
      <c r="L105" s="75"/>
      <c r="M105" s="74">
        <f t="shared" si="1"/>
        <v>0</v>
      </c>
    </row>
    <row r="106" spans="1:13" ht="50.25" customHeight="1" x14ac:dyDescent="0.25">
      <c r="A106" s="48" t="s">
        <v>36</v>
      </c>
      <c r="B106" s="71" t="s">
        <v>394</v>
      </c>
      <c r="C106" s="72" t="s">
        <v>126</v>
      </c>
      <c r="D106" s="72"/>
      <c r="E106" s="71" t="s">
        <v>44</v>
      </c>
      <c r="F106" s="73">
        <v>167</v>
      </c>
      <c r="G106" s="74"/>
      <c r="H106" s="75">
        <v>6486</v>
      </c>
      <c r="I106" s="75">
        <v>2704</v>
      </c>
      <c r="J106" s="75"/>
      <c r="K106" s="75">
        <v>10769</v>
      </c>
      <c r="L106" s="75"/>
      <c r="M106" s="74">
        <f t="shared" si="1"/>
        <v>0</v>
      </c>
    </row>
    <row r="107" spans="1:13" x14ac:dyDescent="0.25">
      <c r="A107" s="35" t="s">
        <v>127</v>
      </c>
      <c r="B107" s="36"/>
      <c r="C107" s="37"/>
      <c r="D107" s="37"/>
      <c r="E107" s="36"/>
      <c r="F107" s="38"/>
      <c r="G107" s="39"/>
      <c r="H107" s="40">
        <v>2705</v>
      </c>
      <c r="I107" s="40"/>
      <c r="J107" s="40"/>
      <c r="K107" s="40"/>
      <c r="L107" s="40"/>
      <c r="M107" s="39">
        <f>SUM(M108:M120)</f>
        <v>0</v>
      </c>
    </row>
    <row r="108" spans="1:13" ht="64.5" customHeight="1" x14ac:dyDescent="0.25">
      <c r="A108" s="70" t="s">
        <v>16</v>
      </c>
      <c r="B108" s="71" t="s">
        <v>397</v>
      </c>
      <c r="C108" s="72" t="s">
        <v>128</v>
      </c>
      <c r="D108" s="50" t="s">
        <v>129</v>
      </c>
      <c r="E108" s="71" t="s">
        <v>21</v>
      </c>
      <c r="F108" s="73">
        <v>2</v>
      </c>
      <c r="G108" s="74"/>
      <c r="H108" s="75">
        <v>6482</v>
      </c>
      <c r="I108" s="75">
        <v>2704</v>
      </c>
      <c r="J108" s="75"/>
      <c r="K108" s="75">
        <v>10613</v>
      </c>
      <c r="L108" s="75"/>
      <c r="M108" s="74">
        <f t="shared" ref="M108:M120" si="2">F108*G108</f>
        <v>0</v>
      </c>
    </row>
    <row r="109" spans="1:13" ht="64.5" customHeight="1" x14ac:dyDescent="0.25">
      <c r="A109" s="70" t="s">
        <v>19</v>
      </c>
      <c r="B109" s="71" t="s">
        <v>398</v>
      </c>
      <c r="C109" s="72" t="s">
        <v>130</v>
      </c>
      <c r="D109" s="72" t="s">
        <v>129</v>
      </c>
      <c r="E109" s="71" t="s">
        <v>21</v>
      </c>
      <c r="F109" s="73">
        <v>1</v>
      </c>
      <c r="G109" s="74"/>
      <c r="H109" s="75">
        <v>6482</v>
      </c>
      <c r="I109" s="75">
        <v>2704</v>
      </c>
      <c r="J109" s="75"/>
      <c r="K109" s="75">
        <v>10613</v>
      </c>
      <c r="L109" s="75"/>
      <c r="M109" s="74">
        <f t="shared" si="2"/>
        <v>0</v>
      </c>
    </row>
    <row r="110" spans="1:13" ht="64.5" customHeight="1" x14ac:dyDescent="0.25">
      <c r="A110" s="70" t="s">
        <v>22</v>
      </c>
      <c r="B110" s="71" t="s">
        <v>399</v>
      </c>
      <c r="C110" s="72" t="s">
        <v>131</v>
      </c>
      <c r="D110" s="72" t="s">
        <v>132</v>
      </c>
      <c r="E110" s="71" t="s">
        <v>21</v>
      </c>
      <c r="F110" s="73">
        <v>18</v>
      </c>
      <c r="G110" s="74"/>
      <c r="H110" s="75">
        <v>6482</v>
      </c>
      <c r="I110" s="75">
        <v>2704</v>
      </c>
      <c r="J110" s="75"/>
      <c r="K110" s="75">
        <v>10613</v>
      </c>
      <c r="L110" s="75"/>
      <c r="M110" s="74">
        <f t="shared" si="2"/>
        <v>0</v>
      </c>
    </row>
    <row r="111" spans="1:13" ht="64.5" customHeight="1" x14ac:dyDescent="0.25">
      <c r="A111" s="70" t="s">
        <v>24</v>
      </c>
      <c r="B111" s="71" t="s">
        <v>400</v>
      </c>
      <c r="C111" s="72" t="s">
        <v>133</v>
      </c>
      <c r="D111" s="72" t="s">
        <v>132</v>
      </c>
      <c r="E111" s="71" t="s">
        <v>21</v>
      </c>
      <c r="F111" s="73">
        <v>1</v>
      </c>
      <c r="G111" s="74"/>
      <c r="H111" s="75">
        <v>6482</v>
      </c>
      <c r="I111" s="75">
        <v>2704</v>
      </c>
      <c r="J111" s="75"/>
      <c r="K111" s="75">
        <v>10613</v>
      </c>
      <c r="L111" s="75"/>
      <c r="M111" s="74">
        <f t="shared" si="2"/>
        <v>0</v>
      </c>
    </row>
    <row r="112" spans="1:13" ht="64.5" customHeight="1" x14ac:dyDescent="0.25">
      <c r="A112" s="70" t="s">
        <v>34</v>
      </c>
      <c r="B112" s="71" t="s">
        <v>401</v>
      </c>
      <c r="C112" s="72" t="s">
        <v>134</v>
      </c>
      <c r="D112" s="72" t="s">
        <v>135</v>
      </c>
      <c r="E112" s="71" t="s">
        <v>21</v>
      </c>
      <c r="F112" s="73">
        <v>4</v>
      </c>
      <c r="G112" s="74"/>
      <c r="H112" s="75">
        <v>6482</v>
      </c>
      <c r="I112" s="75">
        <v>2704</v>
      </c>
      <c r="J112" s="75"/>
      <c r="K112" s="75">
        <v>10613</v>
      </c>
      <c r="L112" s="75"/>
      <c r="M112" s="74">
        <f t="shared" si="2"/>
        <v>0</v>
      </c>
    </row>
    <row r="113" spans="1:13" ht="64.5" customHeight="1" x14ac:dyDescent="0.25">
      <c r="A113" s="70" t="s">
        <v>36</v>
      </c>
      <c r="B113" s="71" t="s">
        <v>402</v>
      </c>
      <c r="C113" s="72" t="s">
        <v>136</v>
      </c>
      <c r="D113" s="50" t="s">
        <v>137</v>
      </c>
      <c r="E113" s="71" t="s">
        <v>21</v>
      </c>
      <c r="F113" s="73">
        <v>4</v>
      </c>
      <c r="G113" s="74"/>
      <c r="H113" s="75"/>
      <c r="I113" s="75"/>
      <c r="J113" s="75"/>
      <c r="K113" s="75"/>
      <c r="L113" s="75"/>
      <c r="M113" s="74">
        <f>F113*G113</f>
        <v>0</v>
      </c>
    </row>
    <row r="114" spans="1:13" ht="64.5" customHeight="1" x14ac:dyDescent="0.25">
      <c r="A114" s="48" t="s">
        <v>38</v>
      </c>
      <c r="B114" s="49" t="s">
        <v>395</v>
      </c>
      <c r="C114" s="50" t="s">
        <v>138</v>
      </c>
      <c r="D114" s="50" t="s">
        <v>139</v>
      </c>
      <c r="E114" s="49" t="s">
        <v>21</v>
      </c>
      <c r="F114" s="73">
        <v>1</v>
      </c>
      <c r="G114" s="74"/>
      <c r="H114" s="75"/>
      <c r="I114" s="75"/>
      <c r="J114" s="75"/>
      <c r="K114" s="75"/>
      <c r="L114" s="75"/>
      <c r="M114" s="74">
        <f>F114*G114</f>
        <v>0</v>
      </c>
    </row>
    <row r="115" spans="1:13" ht="64.5" customHeight="1" x14ac:dyDescent="0.25">
      <c r="A115" s="48" t="s">
        <v>38</v>
      </c>
      <c r="B115" s="49" t="s">
        <v>396</v>
      </c>
      <c r="C115" s="50" t="s">
        <v>208</v>
      </c>
      <c r="D115" s="50" t="s">
        <v>139</v>
      </c>
      <c r="E115" s="49" t="s">
        <v>21</v>
      </c>
      <c r="F115" s="73">
        <v>1</v>
      </c>
      <c r="G115" s="74"/>
      <c r="H115" s="75"/>
      <c r="I115" s="75"/>
      <c r="J115" s="75"/>
      <c r="K115" s="75"/>
      <c r="L115" s="75"/>
      <c r="M115" s="74">
        <f>F115*G115</f>
        <v>0</v>
      </c>
    </row>
    <row r="116" spans="1:13" s="34" customFormat="1" ht="24" customHeight="1" x14ac:dyDescent="0.25">
      <c r="A116" s="48" t="s">
        <v>40</v>
      </c>
      <c r="B116" s="71" t="s">
        <v>403</v>
      </c>
      <c r="C116" s="72" t="s">
        <v>140</v>
      </c>
      <c r="D116" s="72"/>
      <c r="E116" s="71" t="s">
        <v>21</v>
      </c>
      <c r="F116" s="73">
        <v>3</v>
      </c>
      <c r="G116" s="74"/>
      <c r="H116" s="75">
        <v>6485</v>
      </c>
      <c r="I116" s="75">
        <v>2704</v>
      </c>
      <c r="J116" s="75"/>
      <c r="K116" s="75">
        <v>10647</v>
      </c>
      <c r="L116" s="75"/>
      <c r="M116" s="74">
        <f t="shared" si="2"/>
        <v>0</v>
      </c>
    </row>
    <row r="117" spans="1:13" s="34" customFormat="1" ht="30.75" customHeight="1" x14ac:dyDescent="0.25">
      <c r="A117" s="48" t="s">
        <v>42</v>
      </c>
      <c r="B117" s="71" t="s">
        <v>404</v>
      </c>
      <c r="C117" s="72" t="s">
        <v>141</v>
      </c>
      <c r="D117" s="72"/>
      <c r="E117" s="71" t="s">
        <v>21</v>
      </c>
      <c r="F117" s="73">
        <v>28</v>
      </c>
      <c r="G117" s="74"/>
      <c r="H117" s="75">
        <v>6485</v>
      </c>
      <c r="I117" s="75">
        <v>2704</v>
      </c>
      <c r="J117" s="75"/>
      <c r="K117" s="75">
        <v>10647</v>
      </c>
      <c r="L117" s="75"/>
      <c r="M117" s="74">
        <f t="shared" si="2"/>
        <v>0</v>
      </c>
    </row>
    <row r="118" spans="1:13" s="34" customFormat="1" ht="52.8" x14ac:dyDescent="0.25">
      <c r="A118" s="48" t="s">
        <v>45</v>
      </c>
      <c r="B118" s="71" t="s">
        <v>405</v>
      </c>
      <c r="C118" s="72" t="s">
        <v>142</v>
      </c>
      <c r="D118" s="72"/>
      <c r="E118" s="71" t="s">
        <v>21</v>
      </c>
      <c r="F118" s="73">
        <v>23</v>
      </c>
      <c r="G118" s="74"/>
      <c r="H118" s="75">
        <v>6485</v>
      </c>
      <c r="I118" s="75">
        <v>2704</v>
      </c>
      <c r="J118" s="75"/>
      <c r="K118" s="75">
        <v>10647</v>
      </c>
      <c r="L118" s="75"/>
      <c r="M118" s="74">
        <f t="shared" si="2"/>
        <v>0</v>
      </c>
    </row>
    <row r="119" spans="1:13" s="34" customFormat="1" ht="69.75" customHeight="1" x14ac:dyDescent="0.25">
      <c r="A119" s="48" t="s">
        <v>47</v>
      </c>
      <c r="B119" s="71" t="s">
        <v>406</v>
      </c>
      <c r="C119" s="72" t="s">
        <v>143</v>
      </c>
      <c r="D119" s="72"/>
      <c r="E119" s="71" t="s">
        <v>21</v>
      </c>
      <c r="F119" s="73">
        <v>9</v>
      </c>
      <c r="G119" s="74"/>
      <c r="H119" s="75">
        <v>6485</v>
      </c>
      <c r="I119" s="75">
        <v>2704</v>
      </c>
      <c r="J119" s="75"/>
      <c r="K119" s="75">
        <v>10647</v>
      </c>
      <c r="L119" s="75"/>
      <c r="M119" s="74">
        <f t="shared" si="2"/>
        <v>0</v>
      </c>
    </row>
    <row r="120" spans="1:13" ht="93.75" customHeight="1" x14ac:dyDescent="0.25">
      <c r="A120" s="48" t="s">
        <v>509</v>
      </c>
      <c r="B120" s="49" t="s">
        <v>639</v>
      </c>
      <c r="C120" s="50" t="s">
        <v>640</v>
      </c>
      <c r="D120" s="72"/>
      <c r="E120" s="71" t="s">
        <v>44</v>
      </c>
      <c r="F120" s="73">
        <v>10</v>
      </c>
      <c r="G120" s="74"/>
      <c r="H120" s="75">
        <v>6486</v>
      </c>
      <c r="I120" s="75">
        <v>2704</v>
      </c>
      <c r="J120" s="75"/>
      <c r="K120" s="75">
        <v>10769</v>
      </c>
      <c r="L120" s="75"/>
      <c r="M120" s="74">
        <f t="shared" si="2"/>
        <v>0</v>
      </c>
    </row>
    <row r="121" spans="1:13" s="34" customFormat="1" ht="17.100000000000001" customHeight="1" x14ac:dyDescent="0.25">
      <c r="A121" s="35" t="s">
        <v>144</v>
      </c>
      <c r="B121" s="71"/>
      <c r="C121" s="72"/>
      <c r="D121" s="72"/>
      <c r="E121" s="71"/>
      <c r="F121" s="73"/>
      <c r="G121" s="74"/>
      <c r="H121" s="75"/>
      <c r="I121" s="75"/>
      <c r="J121" s="75"/>
      <c r="K121" s="75"/>
      <c r="L121" s="75"/>
      <c r="M121" s="39">
        <f>SUM(M122:M123)</f>
        <v>0</v>
      </c>
    </row>
    <row r="122" spans="1:13" ht="63" customHeight="1" x14ac:dyDescent="0.25">
      <c r="A122" s="70" t="s">
        <v>16</v>
      </c>
      <c r="B122" s="49" t="s">
        <v>407</v>
      </c>
      <c r="C122" s="50" t="s">
        <v>145</v>
      </c>
      <c r="D122" s="72"/>
      <c r="E122" s="49" t="s">
        <v>44</v>
      </c>
      <c r="F122" s="73">
        <v>17.2</v>
      </c>
      <c r="G122" s="74"/>
      <c r="H122" s="75"/>
      <c r="I122" s="75"/>
      <c r="J122" s="75"/>
      <c r="K122" s="75"/>
      <c r="L122" s="75"/>
      <c r="M122" s="74">
        <f>F122*G122</f>
        <v>0</v>
      </c>
    </row>
    <row r="123" spans="1:13" ht="63" customHeight="1" x14ac:dyDescent="0.25">
      <c r="A123" s="70" t="s">
        <v>19</v>
      </c>
      <c r="B123" s="49" t="s">
        <v>408</v>
      </c>
      <c r="C123" s="50" t="s">
        <v>146</v>
      </c>
      <c r="D123" s="50" t="s">
        <v>124</v>
      </c>
      <c r="E123" s="49" t="s">
        <v>21</v>
      </c>
      <c r="F123" s="51">
        <v>1</v>
      </c>
      <c r="G123" s="74"/>
      <c r="H123" s="75"/>
      <c r="I123" s="75"/>
      <c r="J123" s="75"/>
      <c r="K123" s="75"/>
      <c r="L123" s="75"/>
      <c r="M123" s="74">
        <f>F123*G123</f>
        <v>0</v>
      </c>
    </row>
    <row r="124" spans="1:13" x14ac:dyDescent="0.25">
      <c r="A124" s="35" t="s">
        <v>147</v>
      </c>
      <c r="B124" s="36"/>
      <c r="C124" s="37"/>
      <c r="D124" s="37"/>
      <c r="E124" s="36"/>
      <c r="F124" s="38"/>
      <c r="G124" s="39"/>
      <c r="H124" s="40">
        <v>2702</v>
      </c>
      <c r="I124" s="40"/>
      <c r="J124" s="40"/>
      <c r="K124" s="40"/>
      <c r="L124" s="40"/>
      <c r="M124" s="39">
        <f>M125+M134+M139+M142</f>
        <v>0</v>
      </c>
    </row>
    <row r="125" spans="1:13" x14ac:dyDescent="0.25">
      <c r="A125" s="35" t="s">
        <v>148</v>
      </c>
      <c r="B125" s="36"/>
      <c r="C125" s="37"/>
      <c r="D125" s="37"/>
      <c r="E125" s="36"/>
      <c r="F125" s="38"/>
      <c r="G125" s="39"/>
      <c r="H125" s="40">
        <v>2704</v>
      </c>
      <c r="I125" s="40"/>
      <c r="J125" s="40"/>
      <c r="K125" s="40"/>
      <c r="L125" s="40"/>
      <c r="M125" s="39">
        <f>SUM(M126:M133)</f>
        <v>0</v>
      </c>
    </row>
    <row r="126" spans="1:13" ht="72" customHeight="1" x14ac:dyDescent="0.25">
      <c r="A126" s="70" t="s">
        <v>16</v>
      </c>
      <c r="B126" s="71" t="s">
        <v>409</v>
      </c>
      <c r="C126" s="72" t="s">
        <v>149</v>
      </c>
      <c r="D126" s="72"/>
      <c r="E126" s="71" t="s">
        <v>21</v>
      </c>
      <c r="F126" s="73">
        <v>36</v>
      </c>
      <c r="G126" s="74"/>
      <c r="H126" s="75">
        <v>6482</v>
      </c>
      <c r="I126" s="75">
        <v>2704</v>
      </c>
      <c r="J126" s="75"/>
      <c r="K126" s="75">
        <v>10613</v>
      </c>
      <c r="L126" s="75"/>
      <c r="M126" s="74">
        <f t="shared" ref="M126:M133" si="3">F126*G126</f>
        <v>0</v>
      </c>
    </row>
    <row r="127" spans="1:13" ht="72" customHeight="1" x14ac:dyDescent="0.25">
      <c r="A127" s="48" t="s">
        <v>19</v>
      </c>
      <c r="B127" s="71" t="s">
        <v>410</v>
      </c>
      <c r="C127" s="72" t="s">
        <v>200</v>
      </c>
      <c r="D127" s="72"/>
      <c r="E127" s="71" t="s">
        <v>21</v>
      </c>
      <c r="F127" s="73">
        <v>12</v>
      </c>
      <c r="G127" s="74"/>
      <c r="H127" s="75">
        <v>6485</v>
      </c>
      <c r="I127" s="75">
        <v>2704</v>
      </c>
      <c r="J127" s="75"/>
      <c r="K127" s="75">
        <v>10647</v>
      </c>
      <c r="L127" s="75"/>
      <c r="M127" s="74">
        <f t="shared" si="3"/>
        <v>0</v>
      </c>
    </row>
    <row r="128" spans="1:13" ht="72" customHeight="1" x14ac:dyDescent="0.25">
      <c r="A128" s="70" t="s">
        <v>22</v>
      </c>
      <c r="B128" s="71" t="s">
        <v>411</v>
      </c>
      <c r="C128" s="72" t="s">
        <v>199</v>
      </c>
      <c r="D128" s="72"/>
      <c r="E128" s="71" t="s">
        <v>21</v>
      </c>
      <c r="F128" s="73">
        <v>13</v>
      </c>
      <c r="G128" s="74"/>
      <c r="H128" s="75">
        <v>6485</v>
      </c>
      <c r="I128" s="75">
        <v>2704</v>
      </c>
      <c r="J128" s="75"/>
      <c r="K128" s="75">
        <v>10647</v>
      </c>
      <c r="L128" s="75"/>
      <c r="M128" s="74">
        <f>F128*G128</f>
        <v>0</v>
      </c>
    </row>
    <row r="129" spans="1:13" ht="83.4" customHeight="1" x14ac:dyDescent="0.25">
      <c r="A129" s="48" t="s">
        <v>24</v>
      </c>
      <c r="B129" s="71" t="s">
        <v>412</v>
      </c>
      <c r="C129" s="72" t="s">
        <v>150</v>
      </c>
      <c r="D129" s="72" t="s">
        <v>151</v>
      </c>
      <c r="E129" s="71" t="s">
        <v>21</v>
      </c>
      <c r="F129" s="73">
        <v>11</v>
      </c>
      <c r="G129" s="74"/>
      <c r="H129" s="75">
        <v>6485</v>
      </c>
      <c r="I129" s="75">
        <v>2704</v>
      </c>
      <c r="J129" s="75"/>
      <c r="K129" s="75">
        <v>10647</v>
      </c>
      <c r="L129" s="75"/>
      <c r="M129" s="74">
        <f t="shared" si="3"/>
        <v>0</v>
      </c>
    </row>
    <row r="130" spans="1:13" s="34" customFormat="1" ht="100.5" customHeight="1" x14ac:dyDescent="0.25">
      <c r="A130" s="70" t="s">
        <v>34</v>
      </c>
      <c r="B130" s="71" t="s">
        <v>414</v>
      </c>
      <c r="C130" s="72" t="s">
        <v>201</v>
      </c>
      <c r="D130" s="72"/>
      <c r="E130" s="71" t="s">
        <v>21</v>
      </c>
      <c r="F130" s="73">
        <v>2</v>
      </c>
      <c r="G130" s="74"/>
      <c r="H130" s="75">
        <v>6486</v>
      </c>
      <c r="I130" s="75">
        <v>2704</v>
      </c>
      <c r="J130" s="75"/>
      <c r="K130" s="75">
        <v>10769</v>
      </c>
      <c r="L130" s="75"/>
      <c r="M130" s="74">
        <f>F130*G130</f>
        <v>0</v>
      </c>
    </row>
    <row r="131" spans="1:13" s="34" customFormat="1" ht="100.5" customHeight="1" x14ac:dyDescent="0.25">
      <c r="A131" s="48" t="s">
        <v>36</v>
      </c>
      <c r="B131" s="71" t="s">
        <v>413</v>
      </c>
      <c r="C131" s="72" t="s">
        <v>152</v>
      </c>
      <c r="D131" s="72"/>
      <c r="E131" s="71" t="s">
        <v>21</v>
      </c>
      <c r="F131" s="73">
        <v>1</v>
      </c>
      <c r="G131" s="74"/>
      <c r="H131" s="75">
        <v>6486</v>
      </c>
      <c r="I131" s="75">
        <v>2704</v>
      </c>
      <c r="J131" s="75"/>
      <c r="K131" s="75">
        <v>10769</v>
      </c>
      <c r="L131" s="75"/>
      <c r="M131" s="74">
        <f t="shared" si="3"/>
        <v>0</v>
      </c>
    </row>
    <row r="132" spans="1:13" ht="93.75" customHeight="1" x14ac:dyDescent="0.25">
      <c r="A132" s="70" t="s">
        <v>38</v>
      </c>
      <c r="B132" s="71" t="s">
        <v>415</v>
      </c>
      <c r="C132" s="72" t="s">
        <v>202</v>
      </c>
      <c r="D132" s="72" t="s">
        <v>441</v>
      </c>
      <c r="E132" s="71" t="s">
        <v>21</v>
      </c>
      <c r="F132" s="73">
        <v>24</v>
      </c>
      <c r="G132" s="74"/>
      <c r="H132" s="75">
        <v>6486</v>
      </c>
      <c r="I132" s="75">
        <v>2704</v>
      </c>
      <c r="J132" s="75"/>
      <c r="K132" s="75">
        <v>10769</v>
      </c>
      <c r="L132" s="75"/>
      <c r="M132" s="74">
        <f t="shared" si="3"/>
        <v>0</v>
      </c>
    </row>
    <row r="133" spans="1:13" ht="93.75" customHeight="1" x14ac:dyDescent="0.25">
      <c r="A133" s="48" t="s">
        <v>40</v>
      </c>
      <c r="B133" s="71" t="s">
        <v>416</v>
      </c>
      <c r="C133" s="72" t="s">
        <v>203</v>
      </c>
      <c r="D133" s="72" t="s">
        <v>204</v>
      </c>
      <c r="E133" s="71" t="s">
        <v>21</v>
      </c>
      <c r="F133" s="73">
        <v>3</v>
      </c>
      <c r="G133" s="74"/>
      <c r="H133" s="75">
        <v>6486</v>
      </c>
      <c r="I133" s="75">
        <v>2704</v>
      </c>
      <c r="J133" s="75"/>
      <c r="K133" s="75">
        <v>10769</v>
      </c>
      <c r="L133" s="75"/>
      <c r="M133" s="74">
        <f t="shared" si="3"/>
        <v>0</v>
      </c>
    </row>
    <row r="134" spans="1:13" x14ac:dyDescent="0.25">
      <c r="A134" s="35" t="s">
        <v>155</v>
      </c>
      <c r="B134" s="36"/>
      <c r="C134" s="37"/>
      <c r="D134" s="37"/>
      <c r="E134" s="36"/>
      <c r="F134" s="38"/>
      <c r="G134" s="39"/>
      <c r="H134" s="40">
        <v>2705</v>
      </c>
      <c r="I134" s="40"/>
      <c r="J134" s="40"/>
      <c r="K134" s="40"/>
      <c r="L134" s="40"/>
      <c r="M134" s="39">
        <f>SUM(M135:M138)</f>
        <v>0</v>
      </c>
    </row>
    <row r="135" spans="1:13" s="34" customFormat="1" ht="120" customHeight="1" x14ac:dyDescent="0.25">
      <c r="A135" s="70" t="s">
        <v>16</v>
      </c>
      <c r="B135" s="49" t="s">
        <v>156</v>
      </c>
      <c r="C135" s="50" t="s">
        <v>157</v>
      </c>
      <c r="D135" s="72"/>
      <c r="E135" s="71" t="s">
        <v>44</v>
      </c>
      <c r="F135" s="73">
        <v>671.2</v>
      </c>
      <c r="G135" s="74"/>
      <c r="H135" s="75">
        <v>6490</v>
      </c>
      <c r="I135" s="75">
        <v>2705</v>
      </c>
      <c r="J135" s="75"/>
      <c r="K135" s="75">
        <v>10834</v>
      </c>
      <c r="L135" s="75"/>
      <c r="M135" s="74">
        <f>F135*G135</f>
        <v>0</v>
      </c>
    </row>
    <row r="136" spans="1:13" ht="41.25" customHeight="1" x14ac:dyDescent="0.25">
      <c r="A136" s="48" t="s">
        <v>19</v>
      </c>
      <c r="B136" s="49" t="s">
        <v>158</v>
      </c>
      <c r="C136" s="50" t="s">
        <v>159</v>
      </c>
      <c r="D136" s="72"/>
      <c r="E136" s="71" t="s">
        <v>44</v>
      </c>
      <c r="F136" s="73">
        <v>78.400000000000006</v>
      </c>
      <c r="G136" s="74"/>
      <c r="H136" s="75">
        <v>6491</v>
      </c>
      <c r="I136" s="75">
        <v>2705</v>
      </c>
      <c r="J136" s="75">
        <v>6490</v>
      </c>
      <c r="K136" s="75">
        <v>10908</v>
      </c>
      <c r="L136" s="75"/>
      <c r="M136" s="74">
        <f>F136*G136</f>
        <v>0</v>
      </c>
    </row>
    <row r="137" spans="1:13" s="34" customFormat="1" ht="126.75" customHeight="1" x14ac:dyDescent="0.25">
      <c r="A137" s="48" t="s">
        <v>22</v>
      </c>
      <c r="B137" s="49" t="s">
        <v>160</v>
      </c>
      <c r="C137" s="50" t="s">
        <v>161</v>
      </c>
      <c r="D137" s="72"/>
      <c r="E137" s="71" t="s">
        <v>44</v>
      </c>
      <c r="F137" s="73">
        <v>11.2</v>
      </c>
      <c r="G137" s="74"/>
      <c r="H137" s="75">
        <v>6491</v>
      </c>
      <c r="I137" s="75">
        <v>2705</v>
      </c>
      <c r="J137" s="75">
        <v>6490</v>
      </c>
      <c r="K137" s="75">
        <v>10908</v>
      </c>
      <c r="L137" s="75"/>
      <c r="M137" s="74">
        <f>F137*G137</f>
        <v>0</v>
      </c>
    </row>
    <row r="138" spans="1:13" ht="134.25" customHeight="1" x14ac:dyDescent="0.25">
      <c r="A138" s="70" t="s">
        <v>24</v>
      </c>
      <c r="B138" s="49" t="s">
        <v>162</v>
      </c>
      <c r="C138" s="50" t="s">
        <v>163</v>
      </c>
      <c r="D138" s="50" t="s">
        <v>164</v>
      </c>
      <c r="E138" s="71" t="s">
        <v>28</v>
      </c>
      <c r="F138" s="73">
        <v>445</v>
      </c>
      <c r="G138" s="74"/>
      <c r="H138" s="75">
        <v>6495</v>
      </c>
      <c r="I138" s="75">
        <v>2705</v>
      </c>
      <c r="J138" s="75"/>
      <c r="K138" s="75">
        <v>10947</v>
      </c>
      <c r="L138" s="75"/>
      <c r="M138" s="74">
        <f>F138*G138</f>
        <v>0</v>
      </c>
    </row>
    <row r="139" spans="1:13" x14ac:dyDescent="0.25">
      <c r="A139" s="35" t="s">
        <v>165</v>
      </c>
      <c r="B139" s="36"/>
      <c r="C139" s="37"/>
      <c r="D139" s="37"/>
      <c r="E139" s="36"/>
      <c r="F139" s="38"/>
      <c r="G139" s="39"/>
      <c r="H139" s="40">
        <v>2705</v>
      </c>
      <c r="I139" s="40"/>
      <c r="J139" s="40"/>
      <c r="K139" s="40"/>
      <c r="L139" s="40"/>
      <c r="M139" s="39">
        <f>SUM(M140:M141)</f>
        <v>0</v>
      </c>
    </row>
    <row r="140" spans="1:13" ht="70.5" customHeight="1" x14ac:dyDescent="0.25">
      <c r="A140" s="70" t="s">
        <v>16</v>
      </c>
      <c r="B140" s="71" t="s">
        <v>417</v>
      </c>
      <c r="C140" s="72" t="s">
        <v>166</v>
      </c>
      <c r="D140" s="72" t="s">
        <v>206</v>
      </c>
      <c r="E140" s="71" t="s">
        <v>21</v>
      </c>
      <c r="F140" s="73">
        <v>8</v>
      </c>
      <c r="G140" s="74"/>
      <c r="H140" s="75">
        <v>6490</v>
      </c>
      <c r="I140" s="75">
        <v>2705</v>
      </c>
      <c r="J140" s="75"/>
      <c r="K140" s="75">
        <v>10834</v>
      </c>
      <c r="L140" s="75"/>
      <c r="M140" s="74">
        <f>F140*G140</f>
        <v>0</v>
      </c>
    </row>
    <row r="141" spans="1:13" s="34" customFormat="1" ht="48" customHeight="1" x14ac:dyDescent="0.25">
      <c r="A141" s="70" t="s">
        <v>19</v>
      </c>
      <c r="B141" s="71" t="s">
        <v>419</v>
      </c>
      <c r="C141" s="72" t="s">
        <v>418</v>
      </c>
      <c r="D141" s="72"/>
      <c r="E141" s="71" t="s">
        <v>21</v>
      </c>
      <c r="F141" s="73">
        <v>4</v>
      </c>
      <c r="G141" s="74"/>
      <c r="H141" s="75">
        <v>6491</v>
      </c>
      <c r="I141" s="75">
        <v>2705</v>
      </c>
      <c r="J141" s="75">
        <v>6490</v>
      </c>
      <c r="K141" s="75">
        <v>10908</v>
      </c>
      <c r="L141" s="75"/>
      <c r="M141" s="74">
        <f>F141*G141</f>
        <v>0</v>
      </c>
    </row>
    <row r="142" spans="1:13" s="34" customFormat="1" x14ac:dyDescent="0.25">
      <c r="A142" s="35" t="s">
        <v>168</v>
      </c>
      <c r="B142" s="36"/>
      <c r="C142" s="37"/>
      <c r="D142" s="37"/>
      <c r="E142" s="36"/>
      <c r="F142" s="38"/>
      <c r="G142" s="39"/>
      <c r="H142" s="40">
        <v>2705</v>
      </c>
      <c r="I142" s="40"/>
      <c r="J142" s="40"/>
      <c r="K142" s="40"/>
      <c r="L142" s="40"/>
      <c r="M142" s="39">
        <f>SUM(M143:M146)</f>
        <v>0</v>
      </c>
    </row>
    <row r="143" spans="1:13" s="34" customFormat="1" ht="105.6" x14ac:dyDescent="0.25">
      <c r="A143" s="790" t="s">
        <v>16</v>
      </c>
      <c r="B143" s="791" t="s">
        <v>698</v>
      </c>
      <c r="C143" s="792" t="s">
        <v>699</v>
      </c>
      <c r="D143" s="792" t="s">
        <v>700</v>
      </c>
      <c r="E143" s="791" t="s">
        <v>44</v>
      </c>
      <c r="F143" s="793">
        <v>223</v>
      </c>
      <c r="G143" s="913"/>
      <c r="H143" s="914"/>
      <c r="I143" s="914"/>
      <c r="J143" s="914"/>
      <c r="K143" s="914"/>
      <c r="L143" s="914"/>
      <c r="M143" s="794">
        <f t="shared" ref="M143:M144" si="4">F143*G143</f>
        <v>0</v>
      </c>
    </row>
    <row r="144" spans="1:13" s="34" customFormat="1" ht="132" x14ac:dyDescent="0.25">
      <c r="A144" s="790" t="s">
        <v>19</v>
      </c>
      <c r="B144" s="791" t="s">
        <v>698</v>
      </c>
      <c r="C144" s="792" t="s">
        <v>699</v>
      </c>
      <c r="D144" s="792" t="s">
        <v>701</v>
      </c>
      <c r="E144" s="791" t="s">
        <v>44</v>
      </c>
      <c r="F144" s="793">
        <v>38</v>
      </c>
      <c r="G144" s="913"/>
      <c r="H144" s="914"/>
      <c r="I144" s="914"/>
      <c r="J144" s="914"/>
      <c r="K144" s="914"/>
      <c r="L144" s="914"/>
      <c r="M144" s="794">
        <f t="shared" si="4"/>
        <v>0</v>
      </c>
    </row>
    <row r="145" spans="1:13" ht="26.4" x14ac:dyDescent="0.25">
      <c r="A145" s="70" t="s">
        <v>22</v>
      </c>
      <c r="B145" s="71" t="s">
        <v>420</v>
      </c>
      <c r="C145" s="72" t="s">
        <v>170</v>
      </c>
      <c r="D145" s="50"/>
      <c r="E145" s="71" t="s">
        <v>21</v>
      </c>
      <c r="F145" s="73">
        <v>6</v>
      </c>
      <c r="G145" s="74"/>
      <c r="H145" s="75">
        <v>6495</v>
      </c>
      <c r="I145" s="75">
        <v>2705</v>
      </c>
      <c r="J145" s="75"/>
      <c r="K145" s="75">
        <v>10947</v>
      </c>
      <c r="L145" s="75"/>
      <c r="M145" s="74">
        <f>F145*G145</f>
        <v>0</v>
      </c>
    </row>
    <row r="146" spans="1:13" ht="104.25" customHeight="1" x14ac:dyDescent="0.25">
      <c r="A146" s="70" t="s">
        <v>24</v>
      </c>
      <c r="B146" s="49" t="s">
        <v>162</v>
      </c>
      <c r="C146" s="50" t="s">
        <v>163</v>
      </c>
      <c r="D146" s="50" t="s">
        <v>641</v>
      </c>
      <c r="E146" s="71" t="s">
        <v>28</v>
      </c>
      <c r="F146" s="543">
        <v>5</v>
      </c>
      <c r="G146" s="544"/>
      <c r="H146" s="75">
        <v>6495</v>
      </c>
      <c r="I146" s="75">
        <v>2705</v>
      </c>
      <c r="J146" s="75"/>
      <c r="K146" s="75">
        <v>10947</v>
      </c>
      <c r="L146" s="75"/>
      <c r="M146" s="734">
        <f>F146*G146</f>
        <v>0</v>
      </c>
    </row>
    <row r="147" spans="1:13" x14ac:dyDescent="0.25">
      <c r="A147" s="35" t="s">
        <v>171</v>
      </c>
      <c r="B147" s="36"/>
      <c r="C147" s="37"/>
      <c r="D147" s="37"/>
      <c r="E147" s="36"/>
      <c r="F147" s="38"/>
      <c r="G147" s="39"/>
      <c r="H147" s="40">
        <v>2516</v>
      </c>
      <c r="I147" s="40"/>
      <c r="J147" s="40"/>
      <c r="K147" s="40"/>
      <c r="L147" s="40"/>
      <c r="M147" s="39">
        <f>M148+M150</f>
        <v>6000</v>
      </c>
    </row>
    <row r="148" spans="1:13" x14ac:dyDescent="0.25">
      <c r="A148" s="35" t="s">
        <v>172</v>
      </c>
      <c r="B148" s="36"/>
      <c r="C148" s="37"/>
      <c r="D148" s="37"/>
      <c r="E148" s="36"/>
      <c r="F148" s="38"/>
      <c r="G148" s="39"/>
      <c r="H148" s="40">
        <v>2517</v>
      </c>
      <c r="I148" s="40"/>
      <c r="J148" s="40"/>
      <c r="K148" s="40"/>
      <c r="L148" s="40"/>
      <c r="M148" s="39">
        <f>SUM(M149:M149)</f>
        <v>0</v>
      </c>
    </row>
    <row r="149" spans="1:13" ht="54.75" customHeight="1" x14ac:dyDescent="0.25">
      <c r="A149" s="70" t="s">
        <v>16</v>
      </c>
      <c r="B149" s="71" t="s">
        <v>421</v>
      </c>
      <c r="C149" s="72" t="s">
        <v>173</v>
      </c>
      <c r="D149" s="72"/>
      <c r="E149" s="71" t="s">
        <v>169</v>
      </c>
      <c r="F149" s="73">
        <v>295</v>
      </c>
      <c r="G149" s="74"/>
      <c r="H149" s="75">
        <v>5925</v>
      </c>
      <c r="I149" s="75">
        <v>2517</v>
      </c>
      <c r="J149" s="75"/>
      <c r="K149" s="75">
        <v>11839</v>
      </c>
      <c r="L149" s="75"/>
      <c r="M149" s="74">
        <f>F149*G149</f>
        <v>0</v>
      </c>
    </row>
    <row r="150" spans="1:13" x14ac:dyDescent="0.25">
      <c r="A150" s="35" t="s">
        <v>174</v>
      </c>
      <c r="B150" s="36"/>
      <c r="C150" s="37"/>
      <c r="D150" s="37"/>
      <c r="E150" s="36"/>
      <c r="F150" s="38"/>
      <c r="G150" s="39"/>
      <c r="H150" s="40">
        <v>2517</v>
      </c>
      <c r="I150" s="40"/>
      <c r="J150" s="40"/>
      <c r="K150" s="40"/>
      <c r="L150" s="40"/>
      <c r="M150" s="39">
        <f>SUM(M151:M153)</f>
        <v>6000</v>
      </c>
    </row>
    <row r="151" spans="1:13" s="680" customFormat="1" ht="157.5" customHeight="1" x14ac:dyDescent="0.25">
      <c r="A151" s="673" t="s">
        <v>16</v>
      </c>
      <c r="B151" s="674" t="s">
        <v>422</v>
      </c>
      <c r="C151" s="675" t="s">
        <v>659</v>
      </c>
      <c r="D151" s="676"/>
      <c r="E151" s="674" t="s">
        <v>21</v>
      </c>
      <c r="F151" s="677">
        <v>1</v>
      </c>
      <c r="G151" s="678">
        <v>5000</v>
      </c>
      <c r="H151" s="679">
        <v>5925</v>
      </c>
      <c r="I151" s="679">
        <v>2517</v>
      </c>
      <c r="J151" s="679"/>
      <c r="K151" s="679">
        <v>11839</v>
      </c>
      <c r="L151" s="679"/>
      <c r="M151" s="678">
        <f>F151*G151</f>
        <v>5000</v>
      </c>
    </row>
    <row r="152" spans="1:13" s="680" customFormat="1" ht="160.5" customHeight="1" x14ac:dyDescent="0.25">
      <c r="A152" s="673" t="s">
        <v>19</v>
      </c>
      <c r="B152" s="674" t="s">
        <v>423</v>
      </c>
      <c r="C152" s="681" t="s">
        <v>633</v>
      </c>
      <c r="D152" s="676"/>
      <c r="E152" s="674" t="s">
        <v>21</v>
      </c>
      <c r="F152" s="677">
        <v>1</v>
      </c>
      <c r="G152" s="678">
        <v>1000</v>
      </c>
      <c r="H152" s="679">
        <v>5925</v>
      </c>
      <c r="I152" s="679">
        <v>2517</v>
      </c>
      <c r="J152" s="679"/>
      <c r="K152" s="679">
        <v>11839</v>
      </c>
      <c r="L152" s="679"/>
      <c r="M152" s="678">
        <f>F152*G152</f>
        <v>1000</v>
      </c>
    </row>
    <row r="153" spans="1:13" ht="39.6" x14ac:dyDescent="0.25">
      <c r="A153" s="70" t="s">
        <v>22</v>
      </c>
      <c r="B153" s="71" t="s">
        <v>424</v>
      </c>
      <c r="C153" s="646" t="s">
        <v>179</v>
      </c>
      <c r="D153" s="646"/>
      <c r="E153" s="645" t="s">
        <v>21</v>
      </c>
      <c r="F153" s="647">
        <v>1</v>
      </c>
      <c r="G153" s="648"/>
      <c r="H153" s="649">
        <v>5925</v>
      </c>
      <c r="I153" s="649">
        <v>2517</v>
      </c>
      <c r="J153" s="649"/>
      <c r="K153" s="649">
        <v>11839</v>
      </c>
      <c r="L153" s="649"/>
      <c r="M153" s="648">
        <f>F153*G153</f>
        <v>0</v>
      </c>
    </row>
    <row r="159" spans="1:13" ht="180.75" customHeight="1" x14ac:dyDescent="0.25"/>
    <row r="160" spans="1:13" ht="136.5" customHeight="1" x14ac:dyDescent="0.25"/>
    <row r="161" ht="117.75" customHeight="1" x14ac:dyDescent="0.25"/>
  </sheetData>
  <mergeCells count="4">
    <mergeCell ref="A13:D13"/>
    <mergeCell ref="A2:D3"/>
    <mergeCell ref="A17:D17"/>
    <mergeCell ref="A5:D5"/>
  </mergeCells>
  <phoneticPr fontId="15" type="noConversion"/>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0"/>
  <sheetViews>
    <sheetView topLeftCell="A64" zoomScaleNormal="100" zoomScaleSheetLayoutView="100" workbookViewId="0">
      <selection activeCell="D18" sqref="D18"/>
    </sheetView>
  </sheetViews>
  <sheetFormatPr defaultRowHeight="14.4" x14ac:dyDescent="0.3"/>
  <cols>
    <col min="1" max="1" width="11.88671875" style="57" customWidth="1"/>
    <col min="2" max="2" width="16.6640625" style="14" customWidth="1"/>
    <col min="3" max="3" width="28" style="15" customWidth="1"/>
    <col min="4" max="4" width="19.33203125" style="15" customWidth="1"/>
    <col min="5" max="5" width="6.6640625" style="14" customWidth="1"/>
    <col min="6" max="6" width="11.6640625" style="16" customWidth="1"/>
    <col min="7" max="7" width="16.6640625" style="17" customWidth="1"/>
    <col min="8" max="12" width="0" hidden="1" customWidth="1"/>
    <col min="13" max="13" width="20.88671875" style="18" customWidth="1"/>
    <col min="257" max="257" width="8.6640625" customWidth="1"/>
    <col min="258" max="258" width="11.6640625" customWidth="1"/>
    <col min="259" max="259" width="36.6640625" customWidth="1"/>
    <col min="260" max="260" width="30.6640625" customWidth="1"/>
    <col min="261" max="261" width="6.6640625" customWidth="1"/>
    <col min="262" max="262" width="11.6640625" customWidth="1"/>
    <col min="263" max="263" width="16.6640625" customWidth="1"/>
    <col min="264" max="268" width="0" hidden="1" customWidth="1"/>
    <col min="269" max="269" width="18.6640625" customWidth="1"/>
    <col min="513" max="513" width="8.6640625" customWidth="1"/>
    <col min="514" max="514" width="11.6640625" customWidth="1"/>
    <col min="515" max="515" width="36.6640625" customWidth="1"/>
    <col min="516" max="516" width="30.6640625" customWidth="1"/>
    <col min="517" max="517" width="6.6640625" customWidth="1"/>
    <col min="518" max="518" width="11.6640625" customWidth="1"/>
    <col min="519" max="519" width="16.6640625" customWidth="1"/>
    <col min="520" max="524" width="0" hidden="1" customWidth="1"/>
    <col min="525" max="525" width="18.6640625" customWidth="1"/>
    <col min="769" max="769" width="8.6640625" customWidth="1"/>
    <col min="770" max="770" width="11.6640625" customWidth="1"/>
    <col min="771" max="771" width="36.6640625" customWidth="1"/>
    <col min="772" max="772" width="30.6640625" customWidth="1"/>
    <col min="773" max="773" width="6.6640625" customWidth="1"/>
    <col min="774" max="774" width="11.6640625" customWidth="1"/>
    <col min="775" max="775" width="16.6640625" customWidth="1"/>
    <col min="776" max="780" width="0" hidden="1" customWidth="1"/>
    <col min="781" max="781" width="18.6640625" customWidth="1"/>
    <col min="1025" max="1025" width="8.6640625" customWidth="1"/>
    <col min="1026" max="1026" width="11.6640625" customWidth="1"/>
    <col min="1027" max="1027" width="36.6640625" customWidth="1"/>
    <col min="1028" max="1028" width="30.6640625" customWidth="1"/>
    <col min="1029" max="1029" width="6.6640625" customWidth="1"/>
    <col min="1030" max="1030" width="11.6640625" customWidth="1"/>
    <col min="1031" max="1031" width="16.6640625" customWidth="1"/>
    <col min="1032" max="1036" width="0" hidden="1" customWidth="1"/>
    <col min="1037" max="1037" width="18.6640625" customWidth="1"/>
    <col min="1281" max="1281" width="8.6640625" customWidth="1"/>
    <col min="1282" max="1282" width="11.6640625" customWidth="1"/>
    <col min="1283" max="1283" width="36.6640625" customWidth="1"/>
    <col min="1284" max="1284" width="30.6640625" customWidth="1"/>
    <col min="1285" max="1285" width="6.6640625" customWidth="1"/>
    <col min="1286" max="1286" width="11.6640625" customWidth="1"/>
    <col min="1287" max="1287" width="16.6640625" customWidth="1"/>
    <col min="1288" max="1292" width="0" hidden="1" customWidth="1"/>
    <col min="1293" max="1293" width="18.6640625" customWidth="1"/>
    <col min="1537" max="1537" width="8.6640625" customWidth="1"/>
    <col min="1538" max="1538" width="11.6640625" customWidth="1"/>
    <col min="1539" max="1539" width="36.6640625" customWidth="1"/>
    <col min="1540" max="1540" width="30.6640625" customWidth="1"/>
    <col min="1541" max="1541" width="6.6640625" customWidth="1"/>
    <col min="1542" max="1542" width="11.6640625" customWidth="1"/>
    <col min="1543" max="1543" width="16.6640625" customWidth="1"/>
    <col min="1544" max="1548" width="0" hidden="1" customWidth="1"/>
    <col min="1549" max="1549" width="18.6640625" customWidth="1"/>
    <col min="1793" max="1793" width="8.6640625" customWidth="1"/>
    <col min="1794" max="1794" width="11.6640625" customWidth="1"/>
    <col min="1795" max="1795" width="36.6640625" customWidth="1"/>
    <col min="1796" max="1796" width="30.6640625" customWidth="1"/>
    <col min="1797" max="1797" width="6.6640625" customWidth="1"/>
    <col min="1798" max="1798" width="11.6640625" customWidth="1"/>
    <col min="1799" max="1799" width="16.6640625" customWidth="1"/>
    <col min="1800" max="1804" width="0" hidden="1" customWidth="1"/>
    <col min="1805" max="1805" width="18.6640625" customWidth="1"/>
    <col min="2049" max="2049" width="8.6640625" customWidth="1"/>
    <col min="2050" max="2050" width="11.6640625" customWidth="1"/>
    <col min="2051" max="2051" width="36.6640625" customWidth="1"/>
    <col min="2052" max="2052" width="30.6640625" customWidth="1"/>
    <col min="2053" max="2053" width="6.6640625" customWidth="1"/>
    <col min="2054" max="2054" width="11.6640625" customWidth="1"/>
    <col min="2055" max="2055" width="16.6640625" customWidth="1"/>
    <col min="2056" max="2060" width="0" hidden="1" customWidth="1"/>
    <col min="2061" max="2061" width="18.6640625" customWidth="1"/>
    <col min="2305" max="2305" width="8.6640625" customWidth="1"/>
    <col min="2306" max="2306" width="11.6640625" customWidth="1"/>
    <col min="2307" max="2307" width="36.6640625" customWidth="1"/>
    <col min="2308" max="2308" width="30.6640625" customWidth="1"/>
    <col min="2309" max="2309" width="6.6640625" customWidth="1"/>
    <col min="2310" max="2310" width="11.6640625" customWidth="1"/>
    <col min="2311" max="2311" width="16.6640625" customWidth="1"/>
    <col min="2312" max="2316" width="0" hidden="1" customWidth="1"/>
    <col min="2317" max="2317" width="18.6640625" customWidth="1"/>
    <col min="2561" max="2561" width="8.6640625" customWidth="1"/>
    <col min="2562" max="2562" width="11.6640625" customWidth="1"/>
    <col min="2563" max="2563" width="36.6640625" customWidth="1"/>
    <col min="2564" max="2564" width="30.6640625" customWidth="1"/>
    <col min="2565" max="2565" width="6.6640625" customWidth="1"/>
    <col min="2566" max="2566" width="11.6640625" customWidth="1"/>
    <col min="2567" max="2567" width="16.6640625" customWidth="1"/>
    <col min="2568" max="2572" width="0" hidden="1" customWidth="1"/>
    <col min="2573" max="2573" width="18.6640625" customWidth="1"/>
    <col min="2817" max="2817" width="8.6640625" customWidth="1"/>
    <col min="2818" max="2818" width="11.6640625" customWidth="1"/>
    <col min="2819" max="2819" width="36.6640625" customWidth="1"/>
    <col min="2820" max="2820" width="30.6640625" customWidth="1"/>
    <col min="2821" max="2821" width="6.6640625" customWidth="1"/>
    <col min="2822" max="2822" width="11.6640625" customWidth="1"/>
    <col min="2823" max="2823" width="16.6640625" customWidth="1"/>
    <col min="2824" max="2828" width="0" hidden="1" customWidth="1"/>
    <col min="2829" max="2829" width="18.6640625" customWidth="1"/>
    <col min="3073" max="3073" width="8.6640625" customWidth="1"/>
    <col min="3074" max="3074" width="11.6640625" customWidth="1"/>
    <col min="3075" max="3075" width="36.6640625" customWidth="1"/>
    <col min="3076" max="3076" width="30.6640625" customWidth="1"/>
    <col min="3077" max="3077" width="6.6640625" customWidth="1"/>
    <col min="3078" max="3078" width="11.6640625" customWidth="1"/>
    <col min="3079" max="3079" width="16.6640625" customWidth="1"/>
    <col min="3080" max="3084" width="0" hidden="1" customWidth="1"/>
    <col min="3085" max="3085" width="18.6640625" customWidth="1"/>
    <col min="3329" max="3329" width="8.6640625" customWidth="1"/>
    <col min="3330" max="3330" width="11.6640625" customWidth="1"/>
    <col min="3331" max="3331" width="36.6640625" customWidth="1"/>
    <col min="3332" max="3332" width="30.6640625" customWidth="1"/>
    <col min="3333" max="3333" width="6.6640625" customWidth="1"/>
    <col min="3334" max="3334" width="11.6640625" customWidth="1"/>
    <col min="3335" max="3335" width="16.6640625" customWidth="1"/>
    <col min="3336" max="3340" width="0" hidden="1" customWidth="1"/>
    <col min="3341" max="3341" width="18.6640625" customWidth="1"/>
    <col min="3585" max="3585" width="8.6640625" customWidth="1"/>
    <col min="3586" max="3586" width="11.6640625" customWidth="1"/>
    <col min="3587" max="3587" width="36.6640625" customWidth="1"/>
    <col min="3588" max="3588" width="30.6640625" customWidth="1"/>
    <col min="3589" max="3589" width="6.6640625" customWidth="1"/>
    <col min="3590" max="3590" width="11.6640625" customWidth="1"/>
    <col min="3591" max="3591" width="16.6640625" customWidth="1"/>
    <col min="3592" max="3596" width="0" hidden="1" customWidth="1"/>
    <col min="3597" max="3597" width="18.6640625" customWidth="1"/>
    <col min="3841" max="3841" width="8.6640625" customWidth="1"/>
    <col min="3842" max="3842" width="11.6640625" customWidth="1"/>
    <col min="3843" max="3843" width="36.6640625" customWidth="1"/>
    <col min="3844" max="3844" width="30.6640625" customWidth="1"/>
    <col min="3845" max="3845" width="6.6640625" customWidth="1"/>
    <col min="3846" max="3846" width="11.6640625" customWidth="1"/>
    <col min="3847" max="3847" width="16.6640625" customWidth="1"/>
    <col min="3848" max="3852" width="0" hidden="1" customWidth="1"/>
    <col min="3853" max="3853" width="18.6640625" customWidth="1"/>
    <col min="4097" max="4097" width="8.6640625" customWidth="1"/>
    <col min="4098" max="4098" width="11.6640625" customWidth="1"/>
    <col min="4099" max="4099" width="36.6640625" customWidth="1"/>
    <col min="4100" max="4100" width="30.6640625" customWidth="1"/>
    <col min="4101" max="4101" width="6.6640625" customWidth="1"/>
    <col min="4102" max="4102" width="11.6640625" customWidth="1"/>
    <col min="4103" max="4103" width="16.6640625" customWidth="1"/>
    <col min="4104" max="4108" width="0" hidden="1" customWidth="1"/>
    <col min="4109" max="4109" width="18.6640625" customWidth="1"/>
    <col min="4353" max="4353" width="8.6640625" customWidth="1"/>
    <col min="4354" max="4354" width="11.6640625" customWidth="1"/>
    <col min="4355" max="4355" width="36.6640625" customWidth="1"/>
    <col min="4356" max="4356" width="30.6640625" customWidth="1"/>
    <col min="4357" max="4357" width="6.6640625" customWidth="1"/>
    <col min="4358" max="4358" width="11.6640625" customWidth="1"/>
    <col min="4359" max="4359" width="16.6640625" customWidth="1"/>
    <col min="4360" max="4364" width="0" hidden="1" customWidth="1"/>
    <col min="4365" max="4365" width="18.6640625" customWidth="1"/>
    <col min="4609" max="4609" width="8.6640625" customWidth="1"/>
    <col min="4610" max="4610" width="11.6640625" customWidth="1"/>
    <col min="4611" max="4611" width="36.6640625" customWidth="1"/>
    <col min="4612" max="4612" width="30.6640625" customWidth="1"/>
    <col min="4613" max="4613" width="6.6640625" customWidth="1"/>
    <col min="4614" max="4614" width="11.6640625" customWidth="1"/>
    <col min="4615" max="4615" width="16.6640625" customWidth="1"/>
    <col min="4616" max="4620" width="0" hidden="1" customWidth="1"/>
    <col min="4621" max="4621" width="18.6640625" customWidth="1"/>
    <col min="4865" max="4865" width="8.6640625" customWidth="1"/>
    <col min="4866" max="4866" width="11.6640625" customWidth="1"/>
    <col min="4867" max="4867" width="36.6640625" customWidth="1"/>
    <col min="4868" max="4868" width="30.6640625" customWidth="1"/>
    <col min="4869" max="4869" width="6.6640625" customWidth="1"/>
    <col min="4870" max="4870" width="11.6640625" customWidth="1"/>
    <col min="4871" max="4871" width="16.6640625" customWidth="1"/>
    <col min="4872" max="4876" width="0" hidden="1" customWidth="1"/>
    <col min="4877" max="4877" width="18.6640625" customWidth="1"/>
    <col min="5121" max="5121" width="8.6640625" customWidth="1"/>
    <col min="5122" max="5122" width="11.6640625" customWidth="1"/>
    <col min="5123" max="5123" width="36.6640625" customWidth="1"/>
    <col min="5124" max="5124" width="30.6640625" customWidth="1"/>
    <col min="5125" max="5125" width="6.6640625" customWidth="1"/>
    <col min="5126" max="5126" width="11.6640625" customWidth="1"/>
    <col min="5127" max="5127" width="16.6640625" customWidth="1"/>
    <col min="5128" max="5132" width="0" hidden="1" customWidth="1"/>
    <col min="5133" max="5133" width="18.6640625" customWidth="1"/>
    <col min="5377" max="5377" width="8.6640625" customWidth="1"/>
    <col min="5378" max="5378" width="11.6640625" customWidth="1"/>
    <col min="5379" max="5379" width="36.6640625" customWidth="1"/>
    <col min="5380" max="5380" width="30.6640625" customWidth="1"/>
    <col min="5381" max="5381" width="6.6640625" customWidth="1"/>
    <col min="5382" max="5382" width="11.6640625" customWidth="1"/>
    <col min="5383" max="5383" width="16.6640625" customWidth="1"/>
    <col min="5384" max="5388" width="0" hidden="1" customWidth="1"/>
    <col min="5389" max="5389" width="18.6640625" customWidth="1"/>
    <col min="5633" max="5633" width="8.6640625" customWidth="1"/>
    <col min="5634" max="5634" width="11.6640625" customWidth="1"/>
    <col min="5635" max="5635" width="36.6640625" customWidth="1"/>
    <col min="5636" max="5636" width="30.6640625" customWidth="1"/>
    <col min="5637" max="5637" width="6.6640625" customWidth="1"/>
    <col min="5638" max="5638" width="11.6640625" customWidth="1"/>
    <col min="5639" max="5639" width="16.6640625" customWidth="1"/>
    <col min="5640" max="5644" width="0" hidden="1" customWidth="1"/>
    <col min="5645" max="5645" width="18.6640625" customWidth="1"/>
    <col min="5889" max="5889" width="8.6640625" customWidth="1"/>
    <col min="5890" max="5890" width="11.6640625" customWidth="1"/>
    <col min="5891" max="5891" width="36.6640625" customWidth="1"/>
    <col min="5892" max="5892" width="30.6640625" customWidth="1"/>
    <col min="5893" max="5893" width="6.6640625" customWidth="1"/>
    <col min="5894" max="5894" width="11.6640625" customWidth="1"/>
    <col min="5895" max="5895" width="16.6640625" customWidth="1"/>
    <col min="5896" max="5900" width="0" hidden="1" customWidth="1"/>
    <col min="5901" max="5901" width="18.6640625" customWidth="1"/>
    <col min="6145" max="6145" width="8.6640625" customWidth="1"/>
    <col min="6146" max="6146" width="11.6640625" customWidth="1"/>
    <col min="6147" max="6147" width="36.6640625" customWidth="1"/>
    <col min="6148" max="6148" width="30.6640625" customWidth="1"/>
    <col min="6149" max="6149" width="6.6640625" customWidth="1"/>
    <col min="6150" max="6150" width="11.6640625" customWidth="1"/>
    <col min="6151" max="6151" width="16.6640625" customWidth="1"/>
    <col min="6152" max="6156" width="0" hidden="1" customWidth="1"/>
    <col min="6157" max="6157" width="18.6640625" customWidth="1"/>
    <col min="6401" max="6401" width="8.6640625" customWidth="1"/>
    <col min="6402" max="6402" width="11.6640625" customWidth="1"/>
    <col min="6403" max="6403" width="36.6640625" customWidth="1"/>
    <col min="6404" max="6404" width="30.6640625" customWidth="1"/>
    <col min="6405" max="6405" width="6.6640625" customWidth="1"/>
    <col min="6406" max="6406" width="11.6640625" customWidth="1"/>
    <col min="6407" max="6407" width="16.6640625" customWidth="1"/>
    <col min="6408" max="6412" width="0" hidden="1" customWidth="1"/>
    <col min="6413" max="6413" width="18.6640625" customWidth="1"/>
    <col min="6657" max="6657" width="8.6640625" customWidth="1"/>
    <col min="6658" max="6658" width="11.6640625" customWidth="1"/>
    <col min="6659" max="6659" width="36.6640625" customWidth="1"/>
    <col min="6660" max="6660" width="30.6640625" customWidth="1"/>
    <col min="6661" max="6661" width="6.6640625" customWidth="1"/>
    <col min="6662" max="6662" width="11.6640625" customWidth="1"/>
    <col min="6663" max="6663" width="16.6640625" customWidth="1"/>
    <col min="6664" max="6668" width="0" hidden="1" customWidth="1"/>
    <col min="6669" max="6669" width="18.6640625" customWidth="1"/>
    <col min="6913" max="6913" width="8.6640625" customWidth="1"/>
    <col min="6914" max="6914" width="11.6640625" customWidth="1"/>
    <col min="6915" max="6915" width="36.6640625" customWidth="1"/>
    <col min="6916" max="6916" width="30.6640625" customWidth="1"/>
    <col min="6917" max="6917" width="6.6640625" customWidth="1"/>
    <col min="6918" max="6918" width="11.6640625" customWidth="1"/>
    <col min="6919" max="6919" width="16.6640625" customWidth="1"/>
    <col min="6920" max="6924" width="0" hidden="1" customWidth="1"/>
    <col min="6925" max="6925" width="18.6640625" customWidth="1"/>
    <col min="7169" max="7169" width="8.6640625" customWidth="1"/>
    <col min="7170" max="7170" width="11.6640625" customWidth="1"/>
    <col min="7171" max="7171" width="36.6640625" customWidth="1"/>
    <col min="7172" max="7172" width="30.6640625" customWidth="1"/>
    <col min="7173" max="7173" width="6.6640625" customWidth="1"/>
    <col min="7174" max="7174" width="11.6640625" customWidth="1"/>
    <col min="7175" max="7175" width="16.6640625" customWidth="1"/>
    <col min="7176" max="7180" width="0" hidden="1" customWidth="1"/>
    <col min="7181" max="7181" width="18.6640625" customWidth="1"/>
    <col min="7425" max="7425" width="8.6640625" customWidth="1"/>
    <col min="7426" max="7426" width="11.6640625" customWidth="1"/>
    <col min="7427" max="7427" width="36.6640625" customWidth="1"/>
    <col min="7428" max="7428" width="30.6640625" customWidth="1"/>
    <col min="7429" max="7429" width="6.6640625" customWidth="1"/>
    <col min="7430" max="7430" width="11.6640625" customWidth="1"/>
    <col min="7431" max="7431" width="16.6640625" customWidth="1"/>
    <col min="7432" max="7436" width="0" hidden="1" customWidth="1"/>
    <col min="7437" max="7437" width="18.6640625" customWidth="1"/>
    <col min="7681" max="7681" width="8.6640625" customWidth="1"/>
    <col min="7682" max="7682" width="11.6640625" customWidth="1"/>
    <col min="7683" max="7683" width="36.6640625" customWidth="1"/>
    <col min="7684" max="7684" width="30.6640625" customWidth="1"/>
    <col min="7685" max="7685" width="6.6640625" customWidth="1"/>
    <col min="7686" max="7686" width="11.6640625" customWidth="1"/>
    <col min="7687" max="7687" width="16.6640625" customWidth="1"/>
    <col min="7688" max="7692" width="0" hidden="1" customWidth="1"/>
    <col min="7693" max="7693" width="18.6640625" customWidth="1"/>
    <col min="7937" max="7937" width="8.6640625" customWidth="1"/>
    <col min="7938" max="7938" width="11.6640625" customWidth="1"/>
    <col min="7939" max="7939" width="36.6640625" customWidth="1"/>
    <col min="7940" max="7940" width="30.6640625" customWidth="1"/>
    <col min="7941" max="7941" width="6.6640625" customWidth="1"/>
    <col min="7942" max="7942" width="11.6640625" customWidth="1"/>
    <col min="7943" max="7943" width="16.6640625" customWidth="1"/>
    <col min="7944" max="7948" width="0" hidden="1" customWidth="1"/>
    <col min="7949" max="7949" width="18.6640625" customWidth="1"/>
    <col min="8193" max="8193" width="8.6640625" customWidth="1"/>
    <col min="8194" max="8194" width="11.6640625" customWidth="1"/>
    <col min="8195" max="8195" width="36.6640625" customWidth="1"/>
    <col min="8196" max="8196" width="30.6640625" customWidth="1"/>
    <col min="8197" max="8197" width="6.6640625" customWidth="1"/>
    <col min="8198" max="8198" width="11.6640625" customWidth="1"/>
    <col min="8199" max="8199" width="16.6640625" customWidth="1"/>
    <col min="8200" max="8204" width="0" hidden="1" customWidth="1"/>
    <col min="8205" max="8205" width="18.6640625" customWidth="1"/>
    <col min="8449" max="8449" width="8.6640625" customWidth="1"/>
    <col min="8450" max="8450" width="11.6640625" customWidth="1"/>
    <col min="8451" max="8451" width="36.6640625" customWidth="1"/>
    <col min="8452" max="8452" width="30.6640625" customWidth="1"/>
    <col min="8453" max="8453" width="6.6640625" customWidth="1"/>
    <col min="8454" max="8454" width="11.6640625" customWidth="1"/>
    <col min="8455" max="8455" width="16.6640625" customWidth="1"/>
    <col min="8456" max="8460" width="0" hidden="1" customWidth="1"/>
    <col min="8461" max="8461" width="18.6640625" customWidth="1"/>
    <col min="8705" max="8705" width="8.6640625" customWidth="1"/>
    <col min="8706" max="8706" width="11.6640625" customWidth="1"/>
    <col min="8707" max="8707" width="36.6640625" customWidth="1"/>
    <col min="8708" max="8708" width="30.6640625" customWidth="1"/>
    <col min="8709" max="8709" width="6.6640625" customWidth="1"/>
    <col min="8710" max="8710" width="11.6640625" customWidth="1"/>
    <col min="8711" max="8711" width="16.6640625" customWidth="1"/>
    <col min="8712" max="8716" width="0" hidden="1" customWidth="1"/>
    <col min="8717" max="8717" width="18.6640625" customWidth="1"/>
    <col min="8961" max="8961" width="8.6640625" customWidth="1"/>
    <col min="8962" max="8962" width="11.6640625" customWidth="1"/>
    <col min="8963" max="8963" width="36.6640625" customWidth="1"/>
    <col min="8964" max="8964" width="30.6640625" customWidth="1"/>
    <col min="8965" max="8965" width="6.6640625" customWidth="1"/>
    <col min="8966" max="8966" width="11.6640625" customWidth="1"/>
    <col min="8967" max="8967" width="16.6640625" customWidth="1"/>
    <col min="8968" max="8972" width="0" hidden="1" customWidth="1"/>
    <col min="8973" max="8973" width="18.6640625" customWidth="1"/>
    <col min="9217" max="9217" width="8.6640625" customWidth="1"/>
    <col min="9218" max="9218" width="11.6640625" customWidth="1"/>
    <col min="9219" max="9219" width="36.6640625" customWidth="1"/>
    <col min="9220" max="9220" width="30.6640625" customWidth="1"/>
    <col min="9221" max="9221" width="6.6640625" customWidth="1"/>
    <col min="9222" max="9222" width="11.6640625" customWidth="1"/>
    <col min="9223" max="9223" width="16.6640625" customWidth="1"/>
    <col min="9224" max="9228" width="0" hidden="1" customWidth="1"/>
    <col min="9229" max="9229" width="18.6640625" customWidth="1"/>
    <col min="9473" max="9473" width="8.6640625" customWidth="1"/>
    <col min="9474" max="9474" width="11.6640625" customWidth="1"/>
    <col min="9475" max="9475" width="36.6640625" customWidth="1"/>
    <col min="9476" max="9476" width="30.6640625" customWidth="1"/>
    <col min="9477" max="9477" width="6.6640625" customWidth="1"/>
    <col min="9478" max="9478" width="11.6640625" customWidth="1"/>
    <col min="9479" max="9479" width="16.6640625" customWidth="1"/>
    <col min="9480" max="9484" width="0" hidden="1" customWidth="1"/>
    <col min="9485" max="9485" width="18.6640625" customWidth="1"/>
    <col min="9729" max="9729" width="8.6640625" customWidth="1"/>
    <col min="9730" max="9730" width="11.6640625" customWidth="1"/>
    <col min="9731" max="9731" width="36.6640625" customWidth="1"/>
    <col min="9732" max="9732" width="30.6640625" customWidth="1"/>
    <col min="9733" max="9733" width="6.6640625" customWidth="1"/>
    <col min="9734" max="9734" width="11.6640625" customWidth="1"/>
    <col min="9735" max="9735" width="16.6640625" customWidth="1"/>
    <col min="9736" max="9740" width="0" hidden="1" customWidth="1"/>
    <col min="9741" max="9741" width="18.6640625" customWidth="1"/>
    <col min="9985" max="9985" width="8.6640625" customWidth="1"/>
    <col min="9986" max="9986" width="11.6640625" customWidth="1"/>
    <col min="9987" max="9987" width="36.6640625" customWidth="1"/>
    <col min="9988" max="9988" width="30.6640625" customWidth="1"/>
    <col min="9989" max="9989" width="6.6640625" customWidth="1"/>
    <col min="9990" max="9990" width="11.6640625" customWidth="1"/>
    <col min="9991" max="9991" width="16.6640625" customWidth="1"/>
    <col min="9992" max="9996" width="0" hidden="1" customWidth="1"/>
    <col min="9997" max="9997" width="18.6640625" customWidth="1"/>
    <col min="10241" max="10241" width="8.6640625" customWidth="1"/>
    <col min="10242" max="10242" width="11.6640625" customWidth="1"/>
    <col min="10243" max="10243" width="36.6640625" customWidth="1"/>
    <col min="10244" max="10244" width="30.6640625" customWidth="1"/>
    <col min="10245" max="10245" width="6.6640625" customWidth="1"/>
    <col min="10246" max="10246" width="11.6640625" customWidth="1"/>
    <col min="10247" max="10247" width="16.6640625" customWidth="1"/>
    <col min="10248" max="10252" width="0" hidden="1" customWidth="1"/>
    <col min="10253" max="10253" width="18.6640625" customWidth="1"/>
    <col min="10497" max="10497" width="8.6640625" customWidth="1"/>
    <col min="10498" max="10498" width="11.6640625" customWidth="1"/>
    <col min="10499" max="10499" width="36.6640625" customWidth="1"/>
    <col min="10500" max="10500" width="30.6640625" customWidth="1"/>
    <col min="10501" max="10501" width="6.6640625" customWidth="1"/>
    <col min="10502" max="10502" width="11.6640625" customWidth="1"/>
    <col min="10503" max="10503" width="16.6640625" customWidth="1"/>
    <col min="10504" max="10508" width="0" hidden="1" customWidth="1"/>
    <col min="10509" max="10509" width="18.6640625" customWidth="1"/>
    <col min="10753" max="10753" width="8.6640625" customWidth="1"/>
    <col min="10754" max="10754" width="11.6640625" customWidth="1"/>
    <col min="10755" max="10755" width="36.6640625" customWidth="1"/>
    <col min="10756" max="10756" width="30.6640625" customWidth="1"/>
    <col min="10757" max="10757" width="6.6640625" customWidth="1"/>
    <col min="10758" max="10758" width="11.6640625" customWidth="1"/>
    <col min="10759" max="10759" width="16.6640625" customWidth="1"/>
    <col min="10760" max="10764" width="0" hidden="1" customWidth="1"/>
    <col min="10765" max="10765" width="18.6640625" customWidth="1"/>
    <col min="11009" max="11009" width="8.6640625" customWidth="1"/>
    <col min="11010" max="11010" width="11.6640625" customWidth="1"/>
    <col min="11011" max="11011" width="36.6640625" customWidth="1"/>
    <col min="11012" max="11012" width="30.6640625" customWidth="1"/>
    <col min="11013" max="11013" width="6.6640625" customWidth="1"/>
    <col min="11014" max="11014" width="11.6640625" customWidth="1"/>
    <col min="11015" max="11015" width="16.6640625" customWidth="1"/>
    <col min="11016" max="11020" width="0" hidden="1" customWidth="1"/>
    <col min="11021" max="11021" width="18.6640625" customWidth="1"/>
    <col min="11265" max="11265" width="8.6640625" customWidth="1"/>
    <col min="11266" max="11266" width="11.6640625" customWidth="1"/>
    <col min="11267" max="11267" width="36.6640625" customWidth="1"/>
    <col min="11268" max="11268" width="30.6640625" customWidth="1"/>
    <col min="11269" max="11269" width="6.6640625" customWidth="1"/>
    <col min="11270" max="11270" width="11.6640625" customWidth="1"/>
    <col min="11271" max="11271" width="16.6640625" customWidth="1"/>
    <col min="11272" max="11276" width="0" hidden="1" customWidth="1"/>
    <col min="11277" max="11277" width="18.6640625" customWidth="1"/>
    <col min="11521" max="11521" width="8.6640625" customWidth="1"/>
    <col min="11522" max="11522" width="11.6640625" customWidth="1"/>
    <col min="11523" max="11523" width="36.6640625" customWidth="1"/>
    <col min="11524" max="11524" width="30.6640625" customWidth="1"/>
    <col min="11525" max="11525" width="6.6640625" customWidth="1"/>
    <col min="11526" max="11526" width="11.6640625" customWidth="1"/>
    <col min="11527" max="11527" width="16.6640625" customWidth="1"/>
    <col min="11528" max="11532" width="0" hidden="1" customWidth="1"/>
    <col min="11533" max="11533" width="18.6640625" customWidth="1"/>
    <col min="11777" max="11777" width="8.6640625" customWidth="1"/>
    <col min="11778" max="11778" width="11.6640625" customWidth="1"/>
    <col min="11779" max="11779" width="36.6640625" customWidth="1"/>
    <col min="11780" max="11780" width="30.6640625" customWidth="1"/>
    <col min="11781" max="11781" width="6.6640625" customWidth="1"/>
    <col min="11782" max="11782" width="11.6640625" customWidth="1"/>
    <col min="11783" max="11783" width="16.6640625" customWidth="1"/>
    <col min="11784" max="11788" width="0" hidden="1" customWidth="1"/>
    <col min="11789" max="11789" width="18.6640625" customWidth="1"/>
    <col min="12033" max="12033" width="8.6640625" customWidth="1"/>
    <col min="12034" max="12034" width="11.6640625" customWidth="1"/>
    <col min="12035" max="12035" width="36.6640625" customWidth="1"/>
    <col min="12036" max="12036" width="30.6640625" customWidth="1"/>
    <col min="12037" max="12037" width="6.6640625" customWidth="1"/>
    <col min="12038" max="12038" width="11.6640625" customWidth="1"/>
    <col min="12039" max="12039" width="16.6640625" customWidth="1"/>
    <col min="12040" max="12044" width="0" hidden="1" customWidth="1"/>
    <col min="12045" max="12045" width="18.6640625" customWidth="1"/>
    <col min="12289" max="12289" width="8.6640625" customWidth="1"/>
    <col min="12290" max="12290" width="11.6640625" customWidth="1"/>
    <col min="12291" max="12291" width="36.6640625" customWidth="1"/>
    <col min="12292" max="12292" width="30.6640625" customWidth="1"/>
    <col min="12293" max="12293" width="6.6640625" customWidth="1"/>
    <col min="12294" max="12294" width="11.6640625" customWidth="1"/>
    <col min="12295" max="12295" width="16.6640625" customWidth="1"/>
    <col min="12296" max="12300" width="0" hidden="1" customWidth="1"/>
    <col min="12301" max="12301" width="18.6640625" customWidth="1"/>
    <col min="12545" max="12545" width="8.6640625" customWidth="1"/>
    <col min="12546" max="12546" width="11.6640625" customWidth="1"/>
    <col min="12547" max="12547" width="36.6640625" customWidth="1"/>
    <col min="12548" max="12548" width="30.6640625" customWidth="1"/>
    <col min="12549" max="12549" width="6.6640625" customWidth="1"/>
    <col min="12550" max="12550" width="11.6640625" customWidth="1"/>
    <col min="12551" max="12551" width="16.6640625" customWidth="1"/>
    <col min="12552" max="12556" width="0" hidden="1" customWidth="1"/>
    <col min="12557" max="12557" width="18.6640625" customWidth="1"/>
    <col min="12801" max="12801" width="8.6640625" customWidth="1"/>
    <col min="12802" max="12802" width="11.6640625" customWidth="1"/>
    <col min="12803" max="12803" width="36.6640625" customWidth="1"/>
    <col min="12804" max="12804" width="30.6640625" customWidth="1"/>
    <col min="12805" max="12805" width="6.6640625" customWidth="1"/>
    <col min="12806" max="12806" width="11.6640625" customWidth="1"/>
    <col min="12807" max="12807" width="16.6640625" customWidth="1"/>
    <col min="12808" max="12812" width="0" hidden="1" customWidth="1"/>
    <col min="12813" max="12813" width="18.6640625" customWidth="1"/>
    <col min="13057" max="13057" width="8.6640625" customWidth="1"/>
    <col min="13058" max="13058" width="11.6640625" customWidth="1"/>
    <col min="13059" max="13059" width="36.6640625" customWidth="1"/>
    <col min="13060" max="13060" width="30.6640625" customWidth="1"/>
    <col min="13061" max="13061" width="6.6640625" customWidth="1"/>
    <col min="13062" max="13062" width="11.6640625" customWidth="1"/>
    <col min="13063" max="13063" width="16.6640625" customWidth="1"/>
    <col min="13064" max="13068" width="0" hidden="1" customWidth="1"/>
    <col min="13069" max="13069" width="18.6640625" customWidth="1"/>
    <col min="13313" max="13313" width="8.6640625" customWidth="1"/>
    <col min="13314" max="13314" width="11.6640625" customWidth="1"/>
    <col min="13315" max="13315" width="36.6640625" customWidth="1"/>
    <col min="13316" max="13316" width="30.6640625" customWidth="1"/>
    <col min="13317" max="13317" width="6.6640625" customWidth="1"/>
    <col min="13318" max="13318" width="11.6640625" customWidth="1"/>
    <col min="13319" max="13319" width="16.6640625" customWidth="1"/>
    <col min="13320" max="13324" width="0" hidden="1" customWidth="1"/>
    <col min="13325" max="13325" width="18.6640625" customWidth="1"/>
    <col min="13569" max="13569" width="8.6640625" customWidth="1"/>
    <col min="13570" max="13570" width="11.6640625" customWidth="1"/>
    <col min="13571" max="13571" width="36.6640625" customWidth="1"/>
    <col min="13572" max="13572" width="30.6640625" customWidth="1"/>
    <col min="13573" max="13573" width="6.6640625" customWidth="1"/>
    <col min="13574" max="13574" width="11.6640625" customWidth="1"/>
    <col min="13575" max="13575" width="16.6640625" customWidth="1"/>
    <col min="13576" max="13580" width="0" hidden="1" customWidth="1"/>
    <col min="13581" max="13581" width="18.6640625" customWidth="1"/>
    <col min="13825" max="13825" width="8.6640625" customWidth="1"/>
    <col min="13826" max="13826" width="11.6640625" customWidth="1"/>
    <col min="13827" max="13827" width="36.6640625" customWidth="1"/>
    <col min="13828" max="13828" width="30.6640625" customWidth="1"/>
    <col min="13829" max="13829" width="6.6640625" customWidth="1"/>
    <col min="13830" max="13830" width="11.6640625" customWidth="1"/>
    <col min="13831" max="13831" width="16.6640625" customWidth="1"/>
    <col min="13832" max="13836" width="0" hidden="1" customWidth="1"/>
    <col min="13837" max="13837" width="18.6640625" customWidth="1"/>
    <col min="14081" max="14081" width="8.6640625" customWidth="1"/>
    <col min="14082" max="14082" width="11.6640625" customWidth="1"/>
    <col min="14083" max="14083" width="36.6640625" customWidth="1"/>
    <col min="14084" max="14084" width="30.6640625" customWidth="1"/>
    <col min="14085" max="14085" width="6.6640625" customWidth="1"/>
    <col min="14086" max="14086" width="11.6640625" customWidth="1"/>
    <col min="14087" max="14087" width="16.6640625" customWidth="1"/>
    <col min="14088" max="14092" width="0" hidden="1" customWidth="1"/>
    <col min="14093" max="14093" width="18.6640625" customWidth="1"/>
    <col min="14337" max="14337" width="8.6640625" customWidth="1"/>
    <col min="14338" max="14338" width="11.6640625" customWidth="1"/>
    <col min="14339" max="14339" width="36.6640625" customWidth="1"/>
    <col min="14340" max="14340" width="30.6640625" customWidth="1"/>
    <col min="14341" max="14341" width="6.6640625" customWidth="1"/>
    <col min="14342" max="14342" width="11.6640625" customWidth="1"/>
    <col min="14343" max="14343" width="16.6640625" customWidth="1"/>
    <col min="14344" max="14348" width="0" hidden="1" customWidth="1"/>
    <col min="14349" max="14349" width="18.6640625" customWidth="1"/>
    <col min="14593" max="14593" width="8.6640625" customWidth="1"/>
    <col min="14594" max="14594" width="11.6640625" customWidth="1"/>
    <col min="14595" max="14595" width="36.6640625" customWidth="1"/>
    <col min="14596" max="14596" width="30.6640625" customWidth="1"/>
    <col min="14597" max="14597" width="6.6640625" customWidth="1"/>
    <col min="14598" max="14598" width="11.6640625" customWidth="1"/>
    <col min="14599" max="14599" width="16.6640625" customWidth="1"/>
    <col min="14600" max="14604" width="0" hidden="1" customWidth="1"/>
    <col min="14605" max="14605" width="18.6640625" customWidth="1"/>
    <col min="14849" max="14849" width="8.6640625" customWidth="1"/>
    <col min="14850" max="14850" width="11.6640625" customWidth="1"/>
    <col min="14851" max="14851" width="36.6640625" customWidth="1"/>
    <col min="14852" max="14852" width="30.6640625" customWidth="1"/>
    <col min="14853" max="14853" width="6.6640625" customWidth="1"/>
    <col min="14854" max="14854" width="11.6640625" customWidth="1"/>
    <col min="14855" max="14855" width="16.6640625" customWidth="1"/>
    <col min="14856" max="14860" width="0" hidden="1" customWidth="1"/>
    <col min="14861" max="14861" width="18.6640625" customWidth="1"/>
    <col min="15105" max="15105" width="8.6640625" customWidth="1"/>
    <col min="15106" max="15106" width="11.6640625" customWidth="1"/>
    <col min="15107" max="15107" width="36.6640625" customWidth="1"/>
    <col min="15108" max="15108" width="30.6640625" customWidth="1"/>
    <col min="15109" max="15109" width="6.6640625" customWidth="1"/>
    <col min="15110" max="15110" width="11.6640625" customWidth="1"/>
    <col min="15111" max="15111" width="16.6640625" customWidth="1"/>
    <col min="15112" max="15116" width="0" hidden="1" customWidth="1"/>
    <col min="15117" max="15117" width="18.6640625" customWidth="1"/>
    <col min="15361" max="15361" width="8.6640625" customWidth="1"/>
    <col min="15362" max="15362" width="11.6640625" customWidth="1"/>
    <col min="15363" max="15363" width="36.6640625" customWidth="1"/>
    <col min="15364" max="15364" width="30.6640625" customWidth="1"/>
    <col min="15365" max="15365" width="6.6640625" customWidth="1"/>
    <col min="15366" max="15366" width="11.6640625" customWidth="1"/>
    <col min="15367" max="15367" width="16.6640625" customWidth="1"/>
    <col min="15368" max="15372" width="0" hidden="1" customWidth="1"/>
    <col min="15373" max="15373" width="18.6640625" customWidth="1"/>
    <col min="15617" max="15617" width="8.6640625" customWidth="1"/>
    <col min="15618" max="15618" width="11.6640625" customWidth="1"/>
    <col min="15619" max="15619" width="36.6640625" customWidth="1"/>
    <col min="15620" max="15620" width="30.6640625" customWidth="1"/>
    <col min="15621" max="15621" width="6.6640625" customWidth="1"/>
    <col min="15622" max="15622" width="11.6640625" customWidth="1"/>
    <col min="15623" max="15623" width="16.6640625" customWidth="1"/>
    <col min="15624" max="15628" width="0" hidden="1" customWidth="1"/>
    <col min="15629" max="15629" width="18.6640625" customWidth="1"/>
    <col min="15873" max="15873" width="8.6640625" customWidth="1"/>
    <col min="15874" max="15874" width="11.6640625" customWidth="1"/>
    <col min="15875" max="15875" width="36.6640625" customWidth="1"/>
    <col min="15876" max="15876" width="30.6640625" customWidth="1"/>
    <col min="15877" max="15877" width="6.6640625" customWidth="1"/>
    <col min="15878" max="15878" width="11.6640625" customWidth="1"/>
    <col min="15879" max="15879" width="16.6640625" customWidth="1"/>
    <col min="15880" max="15884" width="0" hidden="1" customWidth="1"/>
    <col min="15885" max="15885" width="18.6640625" customWidth="1"/>
    <col min="16129" max="16129" width="8.6640625" customWidth="1"/>
    <col min="16130" max="16130" width="11.6640625" customWidth="1"/>
    <col min="16131" max="16131" width="36.6640625" customWidth="1"/>
    <col min="16132" max="16132" width="30.6640625" customWidth="1"/>
    <col min="16133" max="16133" width="6.6640625" customWidth="1"/>
    <col min="16134" max="16134" width="11.6640625" customWidth="1"/>
    <col min="16135" max="16135" width="16.6640625" customWidth="1"/>
    <col min="16136" max="16140" width="0" hidden="1" customWidth="1"/>
    <col min="16141" max="16141" width="18.6640625" customWidth="1"/>
  </cols>
  <sheetData>
    <row r="1" spans="1:4" ht="15.6" x14ac:dyDescent="0.3">
      <c r="A1" s="13"/>
    </row>
    <row r="2" spans="1:4" ht="15" customHeight="1" x14ac:dyDescent="0.3">
      <c r="A2" s="825" t="s">
        <v>474</v>
      </c>
      <c r="B2" s="826"/>
      <c r="C2" s="826"/>
      <c r="D2" s="826"/>
    </row>
    <row r="3" spans="1:4" ht="22.5" customHeight="1" x14ac:dyDescent="0.3">
      <c r="A3" s="827"/>
      <c r="B3" s="828"/>
      <c r="C3" s="828"/>
      <c r="D3" s="828"/>
    </row>
    <row r="4" spans="1:4" ht="17.399999999999999" x14ac:dyDescent="0.3">
      <c r="A4" s="329"/>
      <c r="B4" s="329"/>
      <c r="C4" s="329"/>
      <c r="D4" s="329"/>
    </row>
    <row r="5" spans="1:4" ht="18" customHeight="1" x14ac:dyDescent="0.3">
      <c r="A5" s="829" t="s">
        <v>483</v>
      </c>
      <c r="B5" s="829"/>
      <c r="C5" s="829"/>
      <c r="D5" s="829"/>
    </row>
    <row r="6" spans="1:4" ht="15.6" x14ac:dyDescent="0.3">
      <c r="A6" s="13"/>
    </row>
    <row r="7" spans="1:4" ht="18.75" customHeight="1" thickBot="1" x14ac:dyDescent="0.35">
      <c r="A7" s="353"/>
      <c r="B7" s="354"/>
      <c r="C7" s="355"/>
      <c r="D7" s="355"/>
    </row>
    <row r="8" spans="1:4" ht="19.5" customHeight="1" x14ac:dyDescent="0.3">
      <c r="A8" s="356" t="s">
        <v>3</v>
      </c>
      <c r="B8" s="357" t="s">
        <v>181</v>
      </c>
      <c r="C8" s="358"/>
      <c r="D8" s="363">
        <f>M28</f>
        <v>0</v>
      </c>
    </row>
    <row r="9" spans="1:4" ht="20.25" customHeight="1" x14ac:dyDescent="0.3">
      <c r="A9" s="359" t="s">
        <v>182</v>
      </c>
      <c r="B9" s="289" t="s">
        <v>183</v>
      </c>
      <c r="C9" s="360"/>
      <c r="D9" s="364">
        <f>M48</f>
        <v>0</v>
      </c>
    </row>
    <row r="10" spans="1:4" ht="19.5" customHeight="1" x14ac:dyDescent="0.3">
      <c r="A10" s="359" t="s">
        <v>186</v>
      </c>
      <c r="B10" s="289" t="s">
        <v>187</v>
      </c>
      <c r="C10" s="360"/>
      <c r="D10" s="364">
        <f>M58</f>
        <v>0</v>
      </c>
    </row>
    <row r="11" spans="1:4" ht="18.75" customHeight="1" thickBot="1" x14ac:dyDescent="0.35">
      <c r="A11" s="361" t="s">
        <v>188</v>
      </c>
      <c r="B11" s="292" t="s">
        <v>189</v>
      </c>
      <c r="C11" s="362"/>
      <c r="D11" s="365">
        <f>M66</f>
        <v>1400</v>
      </c>
    </row>
    <row r="12" spans="1:4" ht="18.75" customHeight="1" x14ac:dyDescent="0.3">
      <c r="A12" s="830" t="s">
        <v>482</v>
      </c>
      <c r="B12" s="830"/>
      <c r="C12" s="830"/>
      <c r="D12" s="830"/>
    </row>
    <row r="13" spans="1:4" ht="18.75" customHeight="1" x14ac:dyDescent="0.3">
      <c r="A13" s="382"/>
      <c r="B13" s="382"/>
      <c r="C13" s="382"/>
      <c r="D13" s="382"/>
    </row>
    <row r="14" spans="1:4" ht="15.6" x14ac:dyDescent="0.3">
      <c r="A14" s="383" t="s">
        <v>4</v>
      </c>
      <c r="B14" s="383"/>
      <c r="C14" s="384"/>
      <c r="D14" s="437">
        <f>SUM(D8:D11)</f>
        <v>1400</v>
      </c>
    </row>
    <row r="15" spans="1:4" ht="15.6" x14ac:dyDescent="0.3">
      <c r="A15" s="386"/>
      <c r="B15" s="383"/>
      <c r="C15" s="384"/>
      <c r="D15" s="385"/>
    </row>
    <row r="16" spans="1:4" ht="15.6" x14ac:dyDescent="0.3">
      <c r="A16" s="387" t="s">
        <v>5</v>
      </c>
      <c r="B16" s="388"/>
      <c r="C16" s="388"/>
      <c r="D16" s="385">
        <f>D14*0.22</f>
        <v>308</v>
      </c>
    </row>
    <row r="17" spans="1:13" ht="15" thickBot="1" x14ac:dyDescent="0.35">
      <c r="A17" s="831" t="s">
        <v>485</v>
      </c>
      <c r="B17" s="831"/>
      <c r="C17" s="831"/>
      <c r="D17" s="831"/>
    </row>
    <row r="18" spans="1:13" ht="16.8" thickTop="1" thickBot="1" x14ac:dyDescent="0.35">
      <c r="A18" s="368" t="s">
        <v>6</v>
      </c>
      <c r="B18" s="369"/>
      <c r="C18" s="369"/>
      <c r="D18" s="370">
        <f>D14*1.22</f>
        <v>1708</v>
      </c>
    </row>
    <row r="19" spans="1:13" ht="16.2" thickTop="1" x14ac:dyDescent="0.3">
      <c r="A19" s="13"/>
    </row>
    <row r="20" spans="1:13" ht="15.6" x14ac:dyDescent="0.3">
      <c r="A20" s="13"/>
    </row>
    <row r="21" spans="1:13" ht="15.6" x14ac:dyDescent="0.3">
      <c r="A21" s="13"/>
    </row>
    <row r="22" spans="1:13" ht="15.6" x14ac:dyDescent="0.3">
      <c r="A22" s="13"/>
    </row>
    <row r="23" spans="1:13" ht="15.6" x14ac:dyDescent="0.3">
      <c r="A23" s="13"/>
    </row>
    <row r="24" spans="1:13" ht="15.6" x14ac:dyDescent="0.3">
      <c r="A24" s="13"/>
    </row>
    <row r="25" spans="1:13" ht="9.75" customHeight="1" x14ac:dyDescent="0.3">
      <c r="A25" s="13"/>
    </row>
    <row r="26" spans="1:13" s="19" customFormat="1" ht="15.75" customHeight="1" thickBot="1" x14ac:dyDescent="0.35">
      <c r="B26" s="20"/>
      <c r="C26" s="21"/>
      <c r="D26" s="21"/>
      <c r="E26" s="20"/>
      <c r="F26" s="22"/>
      <c r="G26" s="23"/>
      <c r="M26" s="24"/>
    </row>
    <row r="27" spans="1:13" s="27" customFormat="1" ht="36" customHeight="1" thickBot="1" x14ac:dyDescent="0.3">
      <c r="A27" s="25" t="s">
        <v>8</v>
      </c>
      <c r="B27" s="26" t="s">
        <v>9</v>
      </c>
      <c r="C27" s="665" t="s">
        <v>10</v>
      </c>
      <c r="D27" s="665" t="s">
        <v>11</v>
      </c>
      <c r="E27" s="666" t="s">
        <v>12</v>
      </c>
      <c r="F27" s="667"/>
      <c r="G27" s="670" t="s">
        <v>631</v>
      </c>
      <c r="H27" s="668" t="s">
        <v>13</v>
      </c>
      <c r="I27" s="668" t="s">
        <v>13</v>
      </c>
      <c r="J27" s="668" t="s">
        <v>13</v>
      </c>
      <c r="K27" s="668" t="s">
        <v>13</v>
      </c>
      <c r="L27" s="668" t="s">
        <v>13</v>
      </c>
      <c r="M27" s="671" t="s">
        <v>632</v>
      </c>
    </row>
    <row r="28" spans="1:13" s="34" customFormat="1" ht="13.2" x14ac:dyDescent="0.25">
      <c r="A28" s="28" t="s">
        <v>52</v>
      </c>
      <c r="B28" s="29"/>
      <c r="C28" s="30"/>
      <c r="D28" s="30"/>
      <c r="E28" s="29"/>
      <c r="F28" s="31"/>
      <c r="G28" s="669"/>
      <c r="H28" s="33">
        <v>2499</v>
      </c>
      <c r="I28" s="33"/>
      <c r="J28" s="33"/>
      <c r="K28" s="33"/>
      <c r="L28" s="33"/>
      <c r="M28" s="32">
        <f>SUM(M29,M33,M40)+M43+M36+M38</f>
        <v>0</v>
      </c>
    </row>
    <row r="29" spans="1:13" s="34" customFormat="1" ht="13.2" x14ac:dyDescent="0.25">
      <c r="A29" s="35" t="s">
        <v>53</v>
      </c>
      <c r="B29" s="36"/>
      <c r="C29" s="37"/>
      <c r="D29" s="37"/>
      <c r="E29" s="36"/>
      <c r="F29" s="38"/>
      <c r="G29" s="55"/>
      <c r="H29" s="40">
        <v>2500</v>
      </c>
      <c r="I29" s="40"/>
      <c r="J29" s="40"/>
      <c r="K29" s="40"/>
      <c r="L29" s="40"/>
      <c r="M29" s="39">
        <f>SUM(M30:M32)</f>
        <v>0</v>
      </c>
    </row>
    <row r="30" spans="1:13" ht="51" customHeight="1" x14ac:dyDescent="0.3">
      <c r="A30" s="41" t="s">
        <v>16</v>
      </c>
      <c r="B30" s="49" t="s">
        <v>361</v>
      </c>
      <c r="C30" s="50" t="s">
        <v>191</v>
      </c>
      <c r="D30" s="50" t="s">
        <v>54</v>
      </c>
      <c r="E30" s="49" t="s">
        <v>55</v>
      </c>
      <c r="F30" s="44">
        <v>432</v>
      </c>
      <c r="G30" s="45"/>
      <c r="H30" s="46">
        <v>5877</v>
      </c>
      <c r="I30" s="46">
        <v>2500</v>
      </c>
      <c r="J30" s="46"/>
      <c r="K30" s="46">
        <v>5648</v>
      </c>
      <c r="L30" s="46"/>
      <c r="M30" s="45">
        <f>F30*G30</f>
        <v>0</v>
      </c>
    </row>
    <row r="31" spans="1:13" ht="53.25" customHeight="1" x14ac:dyDescent="0.3">
      <c r="A31" s="41" t="s">
        <v>19</v>
      </c>
      <c r="B31" s="49" t="s">
        <v>362</v>
      </c>
      <c r="C31" s="50" t="s">
        <v>56</v>
      </c>
      <c r="D31" s="43" t="s">
        <v>192</v>
      </c>
      <c r="E31" s="49" t="s">
        <v>55</v>
      </c>
      <c r="F31" s="44">
        <v>1444.58</v>
      </c>
      <c r="G31" s="47"/>
      <c r="H31" s="46">
        <v>5879</v>
      </c>
      <c r="I31" s="46">
        <v>2500</v>
      </c>
      <c r="J31" s="46"/>
      <c r="K31" s="46">
        <v>4475</v>
      </c>
      <c r="L31" s="46" t="s">
        <v>58</v>
      </c>
      <c r="M31" s="45">
        <f>F31*G31</f>
        <v>0</v>
      </c>
    </row>
    <row r="32" spans="1:13" ht="39.6" x14ac:dyDescent="0.3">
      <c r="A32" s="48" t="s">
        <v>22</v>
      </c>
      <c r="B32" s="49" t="s">
        <v>363</v>
      </c>
      <c r="C32" s="50" t="s">
        <v>59</v>
      </c>
      <c r="D32" s="50" t="s">
        <v>193</v>
      </c>
      <c r="E32" s="49" t="s">
        <v>55</v>
      </c>
      <c r="F32" s="44">
        <v>101.62</v>
      </c>
      <c r="G32" s="47"/>
      <c r="H32" s="46">
        <v>5879</v>
      </c>
      <c r="I32" s="46">
        <v>2500</v>
      </c>
      <c r="J32" s="46"/>
      <c r="K32" s="46">
        <v>4475</v>
      </c>
      <c r="L32" s="46" t="s">
        <v>58</v>
      </c>
      <c r="M32" s="45">
        <f>F32*G32</f>
        <v>0</v>
      </c>
    </row>
    <row r="33" spans="1:13" s="34" customFormat="1" ht="13.2" x14ac:dyDescent="0.25">
      <c r="A33" s="35" t="s">
        <v>65</v>
      </c>
      <c r="B33" s="36"/>
      <c r="C33" s="37"/>
      <c r="D33" s="37"/>
      <c r="E33" s="36"/>
      <c r="F33" s="38"/>
      <c r="G33" s="39"/>
      <c r="H33" s="40">
        <v>2501</v>
      </c>
      <c r="I33" s="40"/>
      <c r="J33" s="40"/>
      <c r="K33" s="40"/>
      <c r="L33" s="40"/>
      <c r="M33" s="39">
        <f>SUM(M34:M35)</f>
        <v>0</v>
      </c>
    </row>
    <row r="34" spans="1:13" ht="51" customHeight="1" x14ac:dyDescent="0.3">
      <c r="A34" s="41" t="s">
        <v>16</v>
      </c>
      <c r="B34" s="49" t="s">
        <v>366</v>
      </c>
      <c r="C34" s="43" t="s">
        <v>66</v>
      </c>
      <c r="D34" s="43" t="s">
        <v>67</v>
      </c>
      <c r="E34" s="49" t="s">
        <v>28</v>
      </c>
      <c r="F34" s="44">
        <v>1115</v>
      </c>
      <c r="G34" s="45"/>
      <c r="H34" s="46">
        <v>5880</v>
      </c>
      <c r="I34" s="46">
        <v>2501</v>
      </c>
      <c r="J34" s="46"/>
      <c r="K34" s="46">
        <v>5917</v>
      </c>
      <c r="L34" s="46"/>
      <c r="M34" s="45">
        <f>F34*G34</f>
        <v>0</v>
      </c>
    </row>
    <row r="35" spans="1:13" ht="54.75" customHeight="1" x14ac:dyDescent="0.3">
      <c r="A35" s="48" t="s">
        <v>19</v>
      </c>
      <c r="B35" s="49" t="s">
        <v>367</v>
      </c>
      <c r="C35" s="50" t="s">
        <v>68</v>
      </c>
      <c r="D35" s="43" t="s">
        <v>69</v>
      </c>
      <c r="E35" s="49" t="s">
        <v>28</v>
      </c>
      <c r="F35" s="44">
        <v>124</v>
      </c>
      <c r="G35" s="45"/>
      <c r="H35" s="46">
        <v>5880</v>
      </c>
      <c r="I35" s="46">
        <v>2501</v>
      </c>
      <c r="J35" s="46"/>
      <c r="K35" s="46">
        <v>5917</v>
      </c>
      <c r="L35" s="46"/>
      <c r="M35" s="45">
        <f>F35*G35</f>
        <v>0</v>
      </c>
    </row>
    <row r="36" spans="1:13" s="34" customFormat="1" ht="13.2" x14ac:dyDescent="0.25">
      <c r="A36" s="35" t="s">
        <v>70</v>
      </c>
      <c r="B36" s="36"/>
      <c r="C36" s="37"/>
      <c r="D36" s="37"/>
      <c r="E36" s="36"/>
      <c r="F36" s="38"/>
      <c r="G36" s="39"/>
      <c r="H36" s="40">
        <v>2503</v>
      </c>
      <c r="I36" s="40"/>
      <c r="J36" s="40"/>
      <c r="K36" s="40"/>
      <c r="L36" s="40"/>
      <c r="M36" s="39">
        <f>SUM(M37)</f>
        <v>0</v>
      </c>
    </row>
    <row r="37" spans="1:13" ht="57" customHeight="1" x14ac:dyDescent="0.3">
      <c r="A37" s="41" t="s">
        <v>16</v>
      </c>
      <c r="B37" s="49" t="s">
        <v>368</v>
      </c>
      <c r="C37" s="50" t="s">
        <v>71</v>
      </c>
      <c r="D37" s="43"/>
      <c r="E37" s="49" t="s">
        <v>28</v>
      </c>
      <c r="F37" s="44">
        <f>F34+F35</f>
        <v>1239</v>
      </c>
      <c r="G37" s="45"/>
      <c r="H37" s="46">
        <v>5886</v>
      </c>
      <c r="I37" s="46">
        <v>2503</v>
      </c>
      <c r="J37" s="46"/>
      <c r="K37" s="46">
        <v>6255</v>
      </c>
      <c r="L37" s="46"/>
      <c r="M37" s="45">
        <f>F37*G37</f>
        <v>0</v>
      </c>
    </row>
    <row r="38" spans="1:13" s="34" customFormat="1" ht="13.2" x14ac:dyDescent="0.25">
      <c r="A38" s="35" t="s">
        <v>207</v>
      </c>
      <c r="B38" s="36"/>
      <c r="C38" s="37"/>
      <c r="D38" s="37"/>
      <c r="E38" s="36"/>
      <c r="F38" s="38"/>
      <c r="G38" s="39"/>
      <c r="H38" s="40">
        <v>2503</v>
      </c>
      <c r="I38" s="40"/>
      <c r="J38" s="40"/>
      <c r="K38" s="40"/>
      <c r="L38" s="40"/>
      <c r="M38" s="39">
        <f>SUM(M39)</f>
        <v>0</v>
      </c>
    </row>
    <row r="39" spans="1:13" ht="44.25" customHeight="1" x14ac:dyDescent="0.3">
      <c r="A39" s="41" t="s">
        <v>16</v>
      </c>
      <c r="B39" s="49" t="s">
        <v>425</v>
      </c>
      <c r="C39" s="50" t="s">
        <v>342</v>
      </c>
      <c r="D39" s="50"/>
      <c r="E39" s="49" t="s">
        <v>55</v>
      </c>
      <c r="F39" s="44">
        <v>26</v>
      </c>
      <c r="G39" s="45"/>
      <c r="H39" s="46">
        <v>5886</v>
      </c>
      <c r="I39" s="46">
        <v>2503</v>
      </c>
      <c r="J39" s="46"/>
      <c r="K39" s="46">
        <v>6255</v>
      </c>
      <c r="L39" s="46"/>
      <c r="M39" s="45">
        <f>F39*G39</f>
        <v>0</v>
      </c>
    </row>
    <row r="40" spans="1:13" s="34" customFormat="1" ht="13.2" x14ac:dyDescent="0.25">
      <c r="A40" s="35" t="s">
        <v>74</v>
      </c>
      <c r="B40" s="36"/>
      <c r="C40" s="37"/>
      <c r="D40" s="37"/>
      <c r="E40" s="36"/>
      <c r="F40" s="38"/>
      <c r="G40" s="39"/>
      <c r="H40" s="40">
        <v>2503</v>
      </c>
      <c r="I40" s="40"/>
      <c r="J40" s="40"/>
      <c r="K40" s="40"/>
      <c r="L40" s="40"/>
      <c r="M40" s="39">
        <f>SUM(M41:M42)</f>
        <v>0</v>
      </c>
    </row>
    <row r="41" spans="1:13" ht="43.2" x14ac:dyDescent="0.3">
      <c r="A41" s="41" t="s">
        <v>16</v>
      </c>
      <c r="B41" s="49" t="s">
        <v>374</v>
      </c>
      <c r="C41" s="43" t="s">
        <v>76</v>
      </c>
      <c r="D41" s="43" t="s">
        <v>77</v>
      </c>
      <c r="E41" s="49" t="s">
        <v>28</v>
      </c>
      <c r="F41" s="44">
        <v>1203</v>
      </c>
      <c r="G41" s="45"/>
      <c r="H41" s="46">
        <v>5886</v>
      </c>
      <c r="I41" s="46">
        <v>2503</v>
      </c>
      <c r="J41" s="46"/>
      <c r="K41" s="46">
        <v>6255</v>
      </c>
      <c r="L41" s="46"/>
      <c r="M41" s="45">
        <f>F41*G41</f>
        <v>0</v>
      </c>
    </row>
    <row r="42" spans="1:13" ht="28.8" x14ac:dyDescent="0.3">
      <c r="A42" s="41" t="s">
        <v>19</v>
      </c>
      <c r="B42" s="49" t="s">
        <v>375</v>
      </c>
      <c r="C42" s="43" t="s">
        <v>79</v>
      </c>
      <c r="D42" s="43"/>
      <c r="E42" s="49" t="s">
        <v>28</v>
      </c>
      <c r="F42" s="44">
        <v>1203</v>
      </c>
      <c r="G42" s="45"/>
      <c r="H42" s="46">
        <v>5933</v>
      </c>
      <c r="I42" s="46">
        <v>2503</v>
      </c>
      <c r="J42" s="46"/>
      <c r="K42" s="46">
        <v>6270</v>
      </c>
      <c r="L42" s="46"/>
      <c r="M42" s="45">
        <f>F42*G42</f>
        <v>0</v>
      </c>
    </row>
    <row r="43" spans="1:13" s="34" customFormat="1" ht="13.2" x14ac:dyDescent="0.25">
      <c r="A43" s="35" t="s">
        <v>80</v>
      </c>
      <c r="B43" s="36"/>
      <c r="C43" s="37"/>
      <c r="D43" s="37"/>
      <c r="E43" s="36"/>
      <c r="F43" s="38"/>
      <c r="G43" s="39"/>
      <c r="H43" s="40">
        <v>2503</v>
      </c>
      <c r="I43" s="40"/>
      <c r="J43" s="40"/>
      <c r="K43" s="40"/>
      <c r="L43" s="40"/>
      <c r="M43" s="39">
        <f>SUM(M44:M46)</f>
        <v>0</v>
      </c>
    </row>
    <row r="44" spans="1:13" ht="26.4" x14ac:dyDescent="0.3">
      <c r="A44" s="41" t="s">
        <v>16</v>
      </c>
      <c r="B44" s="49" t="s">
        <v>376</v>
      </c>
      <c r="C44" s="50" t="s">
        <v>82</v>
      </c>
      <c r="D44" s="43"/>
      <c r="E44" s="49" t="s">
        <v>83</v>
      </c>
      <c r="F44" s="44">
        <v>423</v>
      </c>
      <c r="G44" s="45"/>
      <c r="H44" s="46">
        <v>5886</v>
      </c>
      <c r="I44" s="46">
        <v>2503</v>
      </c>
      <c r="J44" s="46"/>
      <c r="K44" s="46">
        <v>6255</v>
      </c>
      <c r="L44" s="46"/>
      <c r="M44" s="45">
        <f>F44*G44</f>
        <v>0</v>
      </c>
    </row>
    <row r="45" spans="1:13" ht="26.4" x14ac:dyDescent="0.3">
      <c r="A45" s="41" t="s">
        <v>19</v>
      </c>
      <c r="B45" s="49" t="s">
        <v>426</v>
      </c>
      <c r="C45" s="50" t="s">
        <v>194</v>
      </c>
      <c r="D45" s="43"/>
      <c r="E45" s="49" t="s">
        <v>55</v>
      </c>
      <c r="F45" s="44">
        <v>252</v>
      </c>
      <c r="G45" s="45"/>
      <c r="H45" s="46">
        <v>5886</v>
      </c>
      <c r="I45" s="46">
        <v>2503</v>
      </c>
      <c r="J45" s="46"/>
      <c r="K45" s="46">
        <v>6255</v>
      </c>
      <c r="L45" s="46"/>
      <c r="M45" s="45">
        <f>F45*G45</f>
        <v>0</v>
      </c>
    </row>
    <row r="46" spans="1:13" x14ac:dyDescent="0.3">
      <c r="A46" s="48" t="s">
        <v>22</v>
      </c>
      <c r="B46" s="49" t="s">
        <v>377</v>
      </c>
      <c r="C46" s="50" t="s">
        <v>84</v>
      </c>
      <c r="D46" s="43"/>
      <c r="E46" s="49" t="s">
        <v>83</v>
      </c>
      <c r="F46" s="44">
        <v>2282</v>
      </c>
      <c r="G46" s="45"/>
      <c r="H46" s="46">
        <v>5886</v>
      </c>
      <c r="I46" s="46">
        <v>2503</v>
      </c>
      <c r="J46" s="46"/>
      <c r="K46" s="46">
        <v>6255</v>
      </c>
      <c r="L46" s="46"/>
      <c r="M46" s="45">
        <f>F46*G46</f>
        <v>0</v>
      </c>
    </row>
    <row r="47" spans="1:13" x14ac:dyDescent="0.3">
      <c r="A47" s="41"/>
      <c r="B47" s="42"/>
      <c r="C47" s="43"/>
      <c r="D47" s="43"/>
      <c r="E47" s="42"/>
      <c r="F47" s="44"/>
      <c r="G47" s="45"/>
      <c r="H47" s="46"/>
      <c r="I47" s="46"/>
      <c r="J47" s="46"/>
      <c r="K47" s="46"/>
      <c r="L47" s="46"/>
      <c r="M47" s="45"/>
    </row>
    <row r="48" spans="1:13" s="34" customFormat="1" ht="13.2" x14ac:dyDescent="0.25">
      <c r="A48" s="35" t="s">
        <v>86</v>
      </c>
      <c r="B48" s="36"/>
      <c r="C48" s="37"/>
      <c r="D48" s="37"/>
      <c r="E48" s="36"/>
      <c r="F48" s="38"/>
      <c r="G48" s="39"/>
      <c r="H48" s="40">
        <v>2504</v>
      </c>
      <c r="I48" s="40"/>
      <c r="J48" s="40"/>
      <c r="K48" s="40"/>
      <c r="L48" s="40"/>
      <c r="M48" s="39">
        <f>SUM(M49,M52,M54)</f>
        <v>0</v>
      </c>
    </row>
    <row r="49" spans="1:13" s="34" customFormat="1" ht="13.2" x14ac:dyDescent="0.25">
      <c r="A49" s="35" t="s">
        <v>87</v>
      </c>
      <c r="B49" s="36"/>
      <c r="C49" s="37"/>
      <c r="D49" s="37"/>
      <c r="E49" s="36"/>
      <c r="F49" s="38"/>
      <c r="G49" s="39"/>
      <c r="H49" s="40">
        <v>2505</v>
      </c>
      <c r="I49" s="40"/>
      <c r="J49" s="40"/>
      <c r="K49" s="40"/>
      <c r="L49" s="40"/>
      <c r="M49" s="39">
        <f>SUM(M50:M51)</f>
        <v>0</v>
      </c>
    </row>
    <row r="50" spans="1:13" s="34" customFormat="1" ht="69.75" customHeight="1" x14ac:dyDescent="0.3">
      <c r="A50" s="48" t="s">
        <v>16</v>
      </c>
      <c r="B50" s="49" t="s">
        <v>427</v>
      </c>
      <c r="C50" s="50" t="s">
        <v>195</v>
      </c>
      <c r="D50" s="50" t="s">
        <v>89</v>
      </c>
      <c r="E50" s="49" t="s">
        <v>55</v>
      </c>
      <c r="F50" s="51">
        <v>206</v>
      </c>
      <c r="G50" s="52"/>
      <c r="H50" s="46">
        <v>5882</v>
      </c>
      <c r="I50" s="46">
        <v>2502</v>
      </c>
      <c r="J50" s="46"/>
      <c r="K50" s="46">
        <v>6223</v>
      </c>
      <c r="L50" s="46"/>
      <c r="M50" s="45">
        <f>F50*G50</f>
        <v>0</v>
      </c>
    </row>
    <row r="51" spans="1:13" s="34" customFormat="1" ht="48.75" customHeight="1" x14ac:dyDescent="0.3">
      <c r="A51" s="48" t="s">
        <v>19</v>
      </c>
      <c r="B51" s="49" t="s">
        <v>369</v>
      </c>
      <c r="C51" s="50" t="s">
        <v>88</v>
      </c>
      <c r="D51" s="50" t="s">
        <v>90</v>
      </c>
      <c r="E51" s="49" t="s">
        <v>55</v>
      </c>
      <c r="F51" s="51">
        <v>170</v>
      </c>
      <c r="G51" s="52"/>
      <c r="H51" s="46">
        <v>5883</v>
      </c>
      <c r="I51" s="46">
        <v>2502</v>
      </c>
      <c r="J51" s="46"/>
      <c r="K51" s="46">
        <v>6180</v>
      </c>
      <c r="L51" s="46"/>
      <c r="M51" s="45">
        <f>F51*G51</f>
        <v>0</v>
      </c>
    </row>
    <row r="52" spans="1:13" s="34" customFormat="1" ht="13.2" x14ac:dyDescent="0.25">
      <c r="A52" s="35" t="s">
        <v>93</v>
      </c>
      <c r="B52" s="36"/>
      <c r="C52" s="37"/>
      <c r="D52" s="37"/>
      <c r="E52" s="36"/>
      <c r="F52" s="38"/>
      <c r="G52" s="39"/>
      <c r="H52" s="40">
        <v>2506</v>
      </c>
      <c r="I52" s="40"/>
      <c r="J52" s="40"/>
      <c r="K52" s="40"/>
      <c r="L52" s="40"/>
      <c r="M52" s="39">
        <f>SUM(M53:M53)</f>
        <v>0</v>
      </c>
    </row>
    <row r="53" spans="1:13" ht="67.5" customHeight="1" x14ac:dyDescent="0.3">
      <c r="A53" s="48" t="s">
        <v>16</v>
      </c>
      <c r="B53" s="49" t="s">
        <v>428</v>
      </c>
      <c r="C53" s="50" t="s">
        <v>94</v>
      </c>
      <c r="D53" s="50" t="s">
        <v>436</v>
      </c>
      <c r="E53" s="49" t="s">
        <v>28</v>
      </c>
      <c r="F53" s="51">
        <v>880</v>
      </c>
      <c r="G53" s="52"/>
      <c r="H53" s="46">
        <v>5890</v>
      </c>
      <c r="I53" s="46">
        <v>2506</v>
      </c>
      <c r="J53" s="46"/>
      <c r="K53" s="46">
        <v>6862</v>
      </c>
      <c r="L53" s="46"/>
      <c r="M53" s="45">
        <f>F53*G53</f>
        <v>0</v>
      </c>
    </row>
    <row r="54" spans="1:13" s="34" customFormat="1" ht="13.2" x14ac:dyDescent="0.25">
      <c r="A54" s="35" t="s">
        <v>97</v>
      </c>
      <c r="B54" s="36"/>
      <c r="C54" s="37"/>
      <c r="D54" s="37"/>
      <c r="E54" s="36"/>
      <c r="F54" s="38"/>
      <c r="G54" s="39"/>
      <c r="H54" s="40">
        <v>2508</v>
      </c>
      <c r="I54" s="40"/>
      <c r="J54" s="40"/>
      <c r="K54" s="40"/>
      <c r="L54" s="40"/>
      <c r="M54" s="39">
        <f>SUM(M55:M57)</f>
        <v>0</v>
      </c>
    </row>
    <row r="55" spans="1:13" ht="70.5" customHeight="1" x14ac:dyDescent="0.3">
      <c r="A55" s="41" t="s">
        <v>16</v>
      </c>
      <c r="B55" s="49" t="s">
        <v>429</v>
      </c>
      <c r="C55" s="43" t="s">
        <v>99</v>
      </c>
      <c r="D55" s="43" t="s">
        <v>196</v>
      </c>
      <c r="E55" s="49" t="s">
        <v>44</v>
      </c>
      <c r="F55" s="44">
        <v>522</v>
      </c>
      <c r="G55" s="45"/>
      <c r="H55" s="46">
        <v>5943</v>
      </c>
      <c r="I55" s="46">
        <v>2508</v>
      </c>
      <c r="J55" s="46"/>
      <c r="K55" s="46">
        <v>7359</v>
      </c>
      <c r="L55" s="46"/>
      <c r="M55" s="45">
        <f>F55*G55</f>
        <v>0</v>
      </c>
    </row>
    <row r="56" spans="1:13" ht="81" customHeight="1" x14ac:dyDescent="0.3">
      <c r="A56" s="41" t="s">
        <v>19</v>
      </c>
      <c r="B56" s="49" t="s">
        <v>430</v>
      </c>
      <c r="C56" s="43" t="s">
        <v>103</v>
      </c>
      <c r="D56" s="43" t="s">
        <v>197</v>
      </c>
      <c r="E56" s="49" t="s">
        <v>44</v>
      </c>
      <c r="F56" s="44">
        <v>44</v>
      </c>
      <c r="G56" s="45"/>
      <c r="H56" s="46">
        <v>5897</v>
      </c>
      <c r="I56" s="46">
        <v>2508</v>
      </c>
      <c r="J56" s="46"/>
      <c r="K56" s="46">
        <v>7376</v>
      </c>
      <c r="L56" s="46"/>
      <c r="M56" s="45">
        <f>F56*G56</f>
        <v>0</v>
      </c>
    </row>
    <row r="57" spans="1:13" ht="81" customHeight="1" x14ac:dyDescent="0.3">
      <c r="A57" s="41" t="s">
        <v>22</v>
      </c>
      <c r="B57" s="49" t="s">
        <v>431</v>
      </c>
      <c r="C57" s="43" t="s">
        <v>198</v>
      </c>
      <c r="D57" s="50" t="s">
        <v>344</v>
      </c>
      <c r="E57" s="49" t="s">
        <v>44</v>
      </c>
      <c r="F57" s="44">
        <v>558</v>
      </c>
      <c r="G57" s="45"/>
      <c r="H57" s="46">
        <v>5898</v>
      </c>
      <c r="I57" s="46">
        <v>2508</v>
      </c>
      <c r="J57" s="46"/>
      <c r="K57" s="46">
        <v>7377</v>
      </c>
      <c r="L57" s="46"/>
      <c r="M57" s="45">
        <f>F57*G57</f>
        <v>0</v>
      </c>
    </row>
    <row r="58" spans="1:13" s="34" customFormat="1" ht="13.2" x14ac:dyDescent="0.25">
      <c r="A58" s="35" t="s">
        <v>147</v>
      </c>
      <c r="B58" s="36"/>
      <c r="C58" s="37"/>
      <c r="D58" s="37"/>
      <c r="E58" s="36"/>
      <c r="F58" s="38"/>
      <c r="G58" s="39"/>
      <c r="H58" s="40">
        <v>2702</v>
      </c>
      <c r="I58" s="40"/>
      <c r="J58" s="40"/>
      <c r="K58" s="40"/>
      <c r="L58" s="40"/>
      <c r="M58" s="39">
        <f>SUM(M59,M64)</f>
        <v>0</v>
      </c>
    </row>
    <row r="59" spans="1:13" s="34" customFormat="1" ht="13.2" x14ac:dyDescent="0.25">
      <c r="A59" s="35" t="s">
        <v>148</v>
      </c>
      <c r="B59" s="36"/>
      <c r="C59" s="37"/>
      <c r="D59" s="37"/>
      <c r="E59" s="36"/>
      <c r="F59" s="38"/>
      <c r="G59" s="39"/>
      <c r="H59" s="40">
        <v>2704</v>
      </c>
      <c r="I59" s="40"/>
      <c r="J59" s="40"/>
      <c r="K59" s="40"/>
      <c r="L59" s="40"/>
      <c r="M59" s="39">
        <f>SUM(M60:M63)</f>
        <v>0</v>
      </c>
    </row>
    <row r="60" spans="1:13" ht="101.25" customHeight="1" x14ac:dyDescent="0.3">
      <c r="A60" s="41" t="s">
        <v>16</v>
      </c>
      <c r="B60" s="42" t="s">
        <v>409</v>
      </c>
      <c r="C60" s="43" t="s">
        <v>149</v>
      </c>
      <c r="D60" s="43"/>
      <c r="E60" s="42" t="s">
        <v>21</v>
      </c>
      <c r="F60" s="44">
        <v>11</v>
      </c>
      <c r="G60" s="45"/>
      <c r="H60" s="46">
        <v>6482</v>
      </c>
      <c r="I60" s="46">
        <v>2704</v>
      </c>
      <c r="J60" s="46"/>
      <c r="K60" s="46">
        <v>10613</v>
      </c>
      <c r="L60" s="46"/>
      <c r="M60" s="45">
        <f>F60*G60</f>
        <v>0</v>
      </c>
    </row>
    <row r="61" spans="1:13" ht="101.25" customHeight="1" x14ac:dyDescent="0.3">
      <c r="A61" s="48" t="s">
        <v>19</v>
      </c>
      <c r="B61" s="42" t="s">
        <v>412</v>
      </c>
      <c r="C61" s="43" t="s">
        <v>150</v>
      </c>
      <c r="D61" s="43" t="s">
        <v>151</v>
      </c>
      <c r="E61" s="42" t="s">
        <v>21</v>
      </c>
      <c r="F61" s="44">
        <v>11</v>
      </c>
      <c r="G61" s="45"/>
      <c r="H61" s="46">
        <v>6485</v>
      </c>
      <c r="I61" s="46">
        <v>2704</v>
      </c>
      <c r="J61" s="46"/>
      <c r="K61" s="46">
        <v>10647</v>
      </c>
      <c r="L61" s="46"/>
      <c r="M61" s="45">
        <f>F61*G61</f>
        <v>0</v>
      </c>
    </row>
    <row r="62" spans="1:13" ht="111" customHeight="1" x14ac:dyDescent="0.3">
      <c r="A62" s="48" t="s">
        <v>22</v>
      </c>
      <c r="B62" s="42" t="s">
        <v>416</v>
      </c>
      <c r="C62" s="43" t="s">
        <v>153</v>
      </c>
      <c r="D62" s="43"/>
      <c r="E62" s="42" t="s">
        <v>21</v>
      </c>
      <c r="F62" s="44">
        <v>6</v>
      </c>
      <c r="G62" s="45"/>
      <c r="H62" s="46">
        <v>6486</v>
      </c>
      <c r="I62" s="46">
        <v>2704</v>
      </c>
      <c r="J62" s="46"/>
      <c r="K62" s="46">
        <v>10769</v>
      </c>
      <c r="L62" s="46"/>
      <c r="M62" s="45">
        <f>F62*G62</f>
        <v>0</v>
      </c>
    </row>
    <row r="63" spans="1:13" ht="111" customHeight="1" x14ac:dyDescent="0.3">
      <c r="A63" s="48" t="s">
        <v>24</v>
      </c>
      <c r="B63" s="42" t="s">
        <v>432</v>
      </c>
      <c r="C63" s="43" t="s">
        <v>154</v>
      </c>
      <c r="D63" s="43"/>
      <c r="E63" s="42" t="s">
        <v>21</v>
      </c>
      <c r="F63" s="44">
        <v>2</v>
      </c>
      <c r="G63" s="45"/>
      <c r="H63" s="46">
        <v>6486</v>
      </c>
      <c r="I63" s="46">
        <v>2704</v>
      </c>
      <c r="J63" s="46"/>
      <c r="K63" s="46">
        <v>10769</v>
      </c>
      <c r="L63" s="46"/>
      <c r="M63" s="45">
        <f>F63*G63</f>
        <v>0</v>
      </c>
    </row>
    <row r="64" spans="1:13" x14ac:dyDescent="0.3">
      <c r="A64" s="35" t="s">
        <v>165</v>
      </c>
      <c r="B64" s="36"/>
      <c r="C64" s="37"/>
      <c r="D64" s="37"/>
      <c r="E64" s="36"/>
      <c r="F64" s="38"/>
      <c r="G64" s="39"/>
      <c r="H64" s="40">
        <v>2705</v>
      </c>
      <c r="I64" s="40"/>
      <c r="J64" s="40"/>
      <c r="K64" s="40"/>
      <c r="L64" s="40"/>
      <c r="M64" s="39">
        <f>SUM(M65)</f>
        <v>0</v>
      </c>
    </row>
    <row r="65" spans="1:13" ht="57.75" customHeight="1" x14ac:dyDescent="0.3">
      <c r="A65" s="41" t="s">
        <v>16</v>
      </c>
      <c r="B65" s="42" t="s">
        <v>167</v>
      </c>
      <c r="C65" s="43" t="s">
        <v>433</v>
      </c>
      <c r="D65" s="43"/>
      <c r="E65" s="42" t="s">
        <v>21</v>
      </c>
      <c r="F65" s="44">
        <v>1</v>
      </c>
      <c r="G65" s="45"/>
      <c r="H65" s="46">
        <v>6491</v>
      </c>
      <c r="I65" s="46">
        <v>2705</v>
      </c>
      <c r="J65" s="46">
        <v>6490</v>
      </c>
      <c r="K65" s="46">
        <v>10908</v>
      </c>
      <c r="L65" s="46"/>
      <c r="M65" s="45">
        <f>F65*G65</f>
        <v>0</v>
      </c>
    </row>
    <row r="66" spans="1:13" s="34" customFormat="1" ht="13.2" x14ac:dyDescent="0.25">
      <c r="A66" s="35" t="s">
        <v>171</v>
      </c>
      <c r="B66" s="36"/>
      <c r="C66" s="37"/>
      <c r="D66" s="37"/>
      <c r="E66" s="36"/>
      <c r="F66" s="38"/>
      <c r="G66" s="39"/>
      <c r="H66" s="40">
        <v>2516</v>
      </c>
      <c r="I66" s="40"/>
      <c r="J66" s="40"/>
      <c r="K66" s="40"/>
      <c r="L66" s="40"/>
      <c r="M66" s="39">
        <f>M67</f>
        <v>1400</v>
      </c>
    </row>
    <row r="67" spans="1:13" s="34" customFormat="1" ht="13.2" x14ac:dyDescent="0.25">
      <c r="A67" s="35" t="s">
        <v>174</v>
      </c>
      <c r="B67" s="36"/>
      <c r="C67" s="37"/>
      <c r="D67" s="37"/>
      <c r="E67" s="36"/>
      <c r="F67" s="38"/>
      <c r="G67" s="39"/>
      <c r="H67" s="40">
        <v>2517</v>
      </c>
      <c r="I67" s="40"/>
      <c r="J67" s="40"/>
      <c r="K67" s="40"/>
      <c r="L67" s="40"/>
      <c r="M67" s="39">
        <f>SUM(M68:M70)</f>
        <v>1400</v>
      </c>
    </row>
    <row r="68" spans="1:13" s="689" customFormat="1" ht="135.75" customHeight="1" x14ac:dyDescent="0.3">
      <c r="A68" s="682" t="s">
        <v>16</v>
      </c>
      <c r="B68" s="683" t="s">
        <v>422</v>
      </c>
      <c r="C68" s="684" t="s">
        <v>627</v>
      </c>
      <c r="D68" s="685"/>
      <c r="E68" s="683" t="s">
        <v>21</v>
      </c>
      <c r="F68" s="686">
        <v>1</v>
      </c>
      <c r="G68" s="687">
        <v>1000</v>
      </c>
      <c r="H68" s="688">
        <v>5925</v>
      </c>
      <c r="I68" s="688">
        <v>2517</v>
      </c>
      <c r="J68" s="688"/>
      <c r="K68" s="688">
        <v>11839</v>
      </c>
      <c r="L68" s="688"/>
      <c r="M68" s="687">
        <f>F68*G68</f>
        <v>1000</v>
      </c>
    </row>
    <row r="69" spans="1:13" s="689" customFormat="1" ht="135.75" customHeight="1" x14ac:dyDescent="0.3">
      <c r="A69" s="682" t="s">
        <v>19</v>
      </c>
      <c r="B69" s="683" t="s">
        <v>423</v>
      </c>
      <c r="C69" s="684" t="s">
        <v>634</v>
      </c>
      <c r="D69" s="685"/>
      <c r="E69" s="683" t="s">
        <v>21</v>
      </c>
      <c r="F69" s="686">
        <v>1</v>
      </c>
      <c r="G69" s="687">
        <v>400</v>
      </c>
      <c r="H69" s="688">
        <v>5925</v>
      </c>
      <c r="I69" s="688">
        <v>2517</v>
      </c>
      <c r="J69" s="688"/>
      <c r="K69" s="688">
        <v>11839</v>
      </c>
      <c r="L69" s="688"/>
      <c r="M69" s="687">
        <f>F69*G69</f>
        <v>400</v>
      </c>
    </row>
    <row r="70" spans="1:13" s="689" customFormat="1" ht="43.2" x14ac:dyDescent="0.3">
      <c r="A70" s="682" t="s">
        <v>22</v>
      </c>
      <c r="B70" s="683" t="s">
        <v>424</v>
      </c>
      <c r="C70" s="690" t="s">
        <v>179</v>
      </c>
      <c r="D70" s="690"/>
      <c r="E70" s="683" t="s">
        <v>21</v>
      </c>
      <c r="F70" s="691">
        <v>1</v>
      </c>
      <c r="G70" s="692"/>
      <c r="H70" s="693">
        <v>5925</v>
      </c>
      <c r="I70" s="693">
        <v>2517</v>
      </c>
      <c r="J70" s="693"/>
      <c r="K70" s="693">
        <v>11839</v>
      </c>
      <c r="L70" s="693"/>
      <c r="M70" s="692">
        <f>F70*G70</f>
        <v>0</v>
      </c>
    </row>
  </sheetData>
  <mergeCells count="4">
    <mergeCell ref="A2:D3"/>
    <mergeCell ref="A5:D5"/>
    <mergeCell ref="A12:D12"/>
    <mergeCell ref="A17:D17"/>
  </mergeCells>
  <pageMargins left="0.7" right="0.7" top="0.75" bottom="0.75" header="0.3" footer="0.3"/>
  <pageSetup paperSize="9" scale="57" orientation="portrait" r:id="rId1"/>
  <rowBreaks count="1" manualBreakCount="1">
    <brk id="5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17"/>
  <sheetViews>
    <sheetView zoomScaleNormal="100" zoomScaleSheetLayoutView="88" workbookViewId="0">
      <selection activeCell="G103" sqref="G103"/>
    </sheetView>
  </sheetViews>
  <sheetFormatPr defaultRowHeight="14.4" x14ac:dyDescent="0.3"/>
  <cols>
    <col min="2" max="2" width="11.88671875" style="133" customWidth="1"/>
    <col min="3" max="3" width="23" style="133" customWidth="1"/>
    <col min="4" max="4" width="27" style="139" customWidth="1"/>
    <col min="5" max="5" width="19.33203125" style="133" customWidth="1"/>
    <col min="6" max="6" width="9.88671875" customWidth="1"/>
    <col min="7" max="7" width="13.33203125" customWidth="1"/>
    <col min="8" max="8" width="17.6640625" customWidth="1"/>
    <col min="9" max="9" width="9.109375" style="81"/>
  </cols>
  <sheetData>
    <row r="1" spans="1:19" ht="20.25" customHeight="1" thickBot="1" x14ac:dyDescent="0.35">
      <c r="B1" s="374"/>
      <c r="C1" s="374"/>
      <c r="D1" s="375"/>
      <c r="E1" s="374"/>
      <c r="F1" s="170"/>
      <c r="G1" s="170"/>
      <c r="H1" s="170"/>
    </row>
    <row r="2" spans="1:19" ht="21" customHeight="1" x14ac:dyDescent="0.3">
      <c r="A2" s="431"/>
      <c r="B2" s="833" t="s">
        <v>474</v>
      </c>
      <c r="C2" s="833"/>
      <c r="D2" s="833"/>
      <c r="E2" s="833"/>
      <c r="F2" s="431"/>
      <c r="G2" s="431"/>
      <c r="H2" s="431"/>
    </row>
    <row r="3" spans="1:19" ht="21" customHeight="1" x14ac:dyDescent="0.3">
      <c r="A3" s="431"/>
      <c r="B3" s="828"/>
      <c r="C3" s="828"/>
      <c r="D3" s="828"/>
      <c r="E3" s="828"/>
      <c r="F3" s="431"/>
      <c r="G3" s="431"/>
      <c r="H3" s="431"/>
    </row>
    <row r="4" spans="1:19" ht="18" customHeight="1" x14ac:dyDescent="0.3">
      <c r="B4" s="828" t="s">
        <v>486</v>
      </c>
      <c r="C4" s="828"/>
      <c r="D4" s="828"/>
      <c r="E4" s="828"/>
      <c r="F4" s="431"/>
      <c r="G4" s="431"/>
      <c r="H4" s="431"/>
    </row>
    <row r="5" spans="1:19" ht="18" customHeight="1" thickBot="1" x14ac:dyDescent="0.35">
      <c r="B5" s="834"/>
      <c r="C5" s="834"/>
      <c r="D5" s="834"/>
      <c r="E5" s="834"/>
      <c r="F5" s="431"/>
      <c r="G5" s="431"/>
      <c r="H5" s="431"/>
    </row>
    <row r="6" spans="1:19" ht="18" customHeight="1" thickBot="1" x14ac:dyDescent="0.35">
      <c r="B6" s="376"/>
      <c r="C6" s="376"/>
      <c r="D6" s="376"/>
      <c r="E6" s="376"/>
      <c r="F6" s="376"/>
      <c r="G6" s="376"/>
      <c r="H6" s="376"/>
    </row>
    <row r="7" spans="1:19" ht="18" customHeight="1" x14ac:dyDescent="0.3">
      <c r="B7" s="381" t="s">
        <v>214</v>
      </c>
      <c r="C7" s="357" t="s">
        <v>215</v>
      </c>
      <c r="D7" s="358"/>
      <c r="E7" s="363">
        <f>H32</f>
        <v>0</v>
      </c>
      <c r="F7" s="376"/>
      <c r="G7" s="376"/>
      <c r="H7" s="376"/>
    </row>
    <row r="8" spans="1:19" ht="18" customHeight="1" x14ac:dyDescent="0.3">
      <c r="B8" s="377" t="s">
        <v>224</v>
      </c>
      <c r="C8" s="289" t="s">
        <v>181</v>
      </c>
      <c r="D8" s="360"/>
      <c r="E8" s="364">
        <f>H58</f>
        <v>0</v>
      </c>
      <c r="F8" s="376"/>
      <c r="G8" s="376"/>
      <c r="H8" s="376"/>
      <c r="S8" s="245"/>
    </row>
    <row r="9" spans="1:19" ht="18" customHeight="1" x14ac:dyDescent="0.3">
      <c r="B9" s="377" t="s">
        <v>240</v>
      </c>
      <c r="C9" s="289" t="s">
        <v>241</v>
      </c>
      <c r="D9" s="360"/>
      <c r="E9" s="364">
        <f>H78</f>
        <v>0</v>
      </c>
      <c r="F9" s="376"/>
      <c r="G9" s="376"/>
      <c r="H9" s="376"/>
      <c r="N9" s="251"/>
      <c r="O9" s="260"/>
      <c r="S9" s="245"/>
    </row>
    <row r="10" spans="1:19" ht="18" customHeight="1" x14ac:dyDescent="0.3">
      <c r="B10" s="377" t="s">
        <v>258</v>
      </c>
      <c r="C10" s="378" t="s">
        <v>185</v>
      </c>
      <c r="D10" s="366"/>
      <c r="E10" s="364">
        <f>H92</f>
        <v>0</v>
      </c>
      <c r="F10" s="376"/>
      <c r="G10" s="376"/>
      <c r="H10" s="376"/>
      <c r="N10" s="251"/>
      <c r="O10" s="260"/>
      <c r="S10" s="245"/>
    </row>
    <row r="11" spans="1:19" ht="18" customHeight="1" x14ac:dyDescent="0.3">
      <c r="B11" s="377" t="s">
        <v>267</v>
      </c>
      <c r="C11" s="379" t="s">
        <v>189</v>
      </c>
      <c r="D11" s="360"/>
      <c r="E11" s="380">
        <f>H105</f>
        <v>750</v>
      </c>
      <c r="F11" s="376"/>
      <c r="G11" s="376"/>
      <c r="H11" s="376"/>
      <c r="N11" s="251"/>
      <c r="S11" s="245"/>
    </row>
    <row r="12" spans="1:19" ht="18" customHeight="1" x14ac:dyDescent="0.3">
      <c r="B12" s="820" t="s">
        <v>621</v>
      </c>
      <c r="C12" s="820"/>
      <c r="D12" s="820"/>
      <c r="E12" s="820"/>
      <c r="F12" s="376"/>
      <c r="G12" s="376"/>
      <c r="H12" s="376"/>
      <c r="N12" s="251"/>
      <c r="O12" s="260"/>
      <c r="S12" s="245"/>
    </row>
    <row r="13" spans="1:19" ht="15.6" x14ac:dyDescent="0.3">
      <c r="B13" s="382"/>
      <c r="C13" s="382"/>
      <c r="D13" s="382"/>
      <c r="E13" s="382"/>
      <c r="O13" s="260"/>
    </row>
    <row r="14" spans="1:19" ht="15.6" x14ac:dyDescent="0.3">
      <c r="B14" s="383" t="s">
        <v>4</v>
      </c>
      <c r="C14" s="383"/>
      <c r="D14" s="384"/>
      <c r="E14" s="438">
        <f>SUM(E7:E11)</f>
        <v>750</v>
      </c>
      <c r="S14" s="245"/>
    </row>
    <row r="15" spans="1:19" ht="15.6" x14ac:dyDescent="0.3">
      <c r="B15" s="386"/>
      <c r="C15" s="383"/>
      <c r="D15" s="384"/>
      <c r="E15" s="385"/>
      <c r="S15" s="245"/>
    </row>
    <row r="16" spans="1:19" ht="15.6" x14ac:dyDescent="0.3">
      <c r="B16" s="387" t="s">
        <v>5</v>
      </c>
      <c r="C16" s="388"/>
      <c r="D16" s="388"/>
      <c r="E16" s="389">
        <f>E14*0.22</f>
        <v>165</v>
      </c>
      <c r="G16" s="423"/>
      <c r="S16" s="245"/>
    </row>
    <row r="17" spans="2:9" ht="15" thickBot="1" x14ac:dyDescent="0.35">
      <c r="B17" s="832" t="s">
        <v>485</v>
      </c>
      <c r="C17" s="832"/>
      <c r="D17" s="832"/>
      <c r="E17" s="832"/>
    </row>
    <row r="18" spans="2:9" ht="16.8" thickTop="1" thickBot="1" x14ac:dyDescent="0.35">
      <c r="B18" s="368" t="s">
        <v>6</v>
      </c>
      <c r="C18" s="369"/>
      <c r="D18" s="369"/>
      <c r="E18" s="390">
        <f>E14*1.22</f>
        <v>915</v>
      </c>
    </row>
    <row r="19" spans="2:9" ht="16.2" thickTop="1" x14ac:dyDescent="0.3">
      <c r="B19" s="353"/>
      <c r="C19" s="430"/>
      <c r="D19" s="430"/>
      <c r="E19" s="385"/>
    </row>
    <row r="20" spans="2:9" x14ac:dyDescent="0.3">
      <c r="B20" s="836"/>
      <c r="C20" s="836"/>
      <c r="D20" s="836"/>
      <c r="E20" s="836"/>
      <c r="F20" s="836"/>
      <c r="G20" s="836"/>
      <c r="H20" s="836"/>
    </row>
    <row r="22" spans="2:9" ht="27" x14ac:dyDescent="0.3">
      <c r="B22" s="656" t="s">
        <v>209</v>
      </c>
      <c r="C22" s="656" t="s">
        <v>210</v>
      </c>
      <c r="D22" s="656" t="s">
        <v>211</v>
      </c>
      <c r="E22" s="656" t="s">
        <v>212</v>
      </c>
      <c r="F22" s="656" t="s">
        <v>213</v>
      </c>
      <c r="G22" s="654" t="s">
        <v>631</v>
      </c>
      <c r="H22" s="655" t="s">
        <v>632</v>
      </c>
    </row>
    <row r="23" spans="2:9" ht="15" thickBot="1" x14ac:dyDescent="0.35">
      <c r="B23" s="82"/>
      <c r="C23" s="82"/>
      <c r="D23" s="83"/>
      <c r="E23" s="84"/>
      <c r="F23" s="85"/>
      <c r="G23" s="85"/>
      <c r="H23" s="85"/>
    </row>
    <row r="24" spans="2:9" s="94" customFormat="1" ht="16.2" thickBot="1" x14ac:dyDescent="0.35">
      <c r="B24" s="86"/>
      <c r="C24" s="87" t="s">
        <v>214</v>
      </c>
      <c r="D24" s="88" t="s">
        <v>215</v>
      </c>
      <c r="E24" s="89"/>
      <c r="F24" s="90"/>
      <c r="G24" s="91"/>
      <c r="H24" s="92"/>
      <c r="I24" s="93"/>
    </row>
    <row r="25" spans="2:9" s="94" customFormat="1" ht="15.6" x14ac:dyDescent="0.3">
      <c r="B25" s="95"/>
      <c r="C25" s="96"/>
      <c r="D25" s="97"/>
      <c r="E25" s="98"/>
      <c r="F25" s="99"/>
      <c r="G25" s="100"/>
      <c r="H25" s="99"/>
      <c r="I25" s="93"/>
    </row>
    <row r="26" spans="2:9" s="94" customFormat="1" ht="43.2" x14ac:dyDescent="0.3">
      <c r="B26" s="95" t="s">
        <v>1</v>
      </c>
      <c r="C26" s="101" t="s">
        <v>216</v>
      </c>
      <c r="D26" s="102" t="s">
        <v>217</v>
      </c>
      <c r="E26" s="103" t="s">
        <v>218</v>
      </c>
      <c r="F26" s="104">
        <v>1</v>
      </c>
      <c r="G26" s="105"/>
      <c r="H26" s="104">
        <f>F26*G26</f>
        <v>0</v>
      </c>
      <c r="I26" s="93"/>
    </row>
    <row r="27" spans="2:9" s="94" customFormat="1" ht="15.6" x14ac:dyDescent="0.3">
      <c r="B27" s="95"/>
      <c r="C27" s="96"/>
      <c r="D27" s="97"/>
      <c r="E27" s="98"/>
      <c r="F27" s="99"/>
      <c r="G27" s="100"/>
      <c r="H27" s="99"/>
      <c r="I27" s="93"/>
    </row>
    <row r="28" spans="2:9" s="94" customFormat="1" ht="44.25" customHeight="1" x14ac:dyDescent="0.3">
      <c r="B28" s="95" t="s">
        <v>3</v>
      </c>
      <c r="C28" s="101" t="s">
        <v>219</v>
      </c>
      <c r="D28" s="106" t="s">
        <v>220</v>
      </c>
      <c r="E28" s="103" t="s">
        <v>21</v>
      </c>
      <c r="F28" s="104">
        <v>5</v>
      </c>
      <c r="G28" s="105"/>
      <c r="H28" s="104">
        <f>F28*G28</f>
        <v>0</v>
      </c>
      <c r="I28" s="93"/>
    </row>
    <row r="29" spans="2:9" s="94" customFormat="1" ht="15.6" x14ac:dyDescent="0.3">
      <c r="B29" s="95"/>
      <c r="C29" s="101"/>
      <c r="D29" s="107"/>
      <c r="E29" s="98"/>
      <c r="F29" s="99"/>
      <c r="G29" s="100"/>
      <c r="H29" s="99"/>
      <c r="I29" s="93"/>
    </row>
    <row r="30" spans="2:9" s="94" customFormat="1" ht="129.6" x14ac:dyDescent="0.3">
      <c r="B30" s="95" t="s">
        <v>182</v>
      </c>
      <c r="C30" s="101" t="s">
        <v>221</v>
      </c>
      <c r="D30" s="108" t="s">
        <v>222</v>
      </c>
      <c r="E30" s="103" t="s">
        <v>169</v>
      </c>
      <c r="F30" s="104">
        <v>33</v>
      </c>
      <c r="G30" s="105"/>
      <c r="H30" s="104">
        <f>F30*G30</f>
        <v>0</v>
      </c>
      <c r="I30" s="93"/>
    </row>
    <row r="31" spans="2:9" s="94" customFormat="1" ht="16.2" thickBot="1" x14ac:dyDescent="0.35">
      <c r="B31" s="95"/>
      <c r="C31" s="95"/>
      <c r="D31" s="109"/>
      <c r="E31" s="98"/>
      <c r="F31" s="99"/>
      <c r="G31" s="100"/>
      <c r="H31" s="99"/>
      <c r="I31" s="93"/>
    </row>
    <row r="32" spans="2:9" ht="15" thickBot="1" x14ac:dyDescent="0.35">
      <c r="B32" s="110"/>
      <c r="C32" s="111" t="s">
        <v>214</v>
      </c>
      <c r="D32" s="837" t="s">
        <v>223</v>
      </c>
      <c r="E32" s="837"/>
      <c r="F32" s="837"/>
      <c r="G32" s="837"/>
      <c r="H32" s="112">
        <f>SUM(H25:H31)</f>
        <v>0</v>
      </c>
    </row>
    <row r="33" spans="2:9" ht="15" thickBot="1" x14ac:dyDescent="0.35">
      <c r="B33" s="113"/>
      <c r="C33" s="114"/>
      <c r="D33" s="115"/>
      <c r="E33" s="84"/>
      <c r="F33" s="85"/>
      <c r="G33" s="116"/>
      <c r="H33" s="117"/>
      <c r="I33" s="118"/>
    </row>
    <row r="34" spans="2:9" s="94" customFormat="1" ht="16.2" thickBot="1" x14ac:dyDescent="0.35">
      <c r="B34" s="86"/>
      <c r="C34" s="87" t="s">
        <v>224</v>
      </c>
      <c r="D34" s="88" t="s">
        <v>181</v>
      </c>
      <c r="E34" s="89"/>
      <c r="F34" s="90"/>
      <c r="G34" s="91"/>
      <c r="H34" s="92"/>
      <c r="I34" s="119"/>
    </row>
    <row r="35" spans="2:9" s="94" customFormat="1" ht="15.6" x14ac:dyDescent="0.3">
      <c r="B35" s="95"/>
      <c r="C35" s="95"/>
      <c r="D35" s="120"/>
      <c r="E35" s="103"/>
      <c r="F35" s="104"/>
      <c r="G35" s="105"/>
      <c r="H35" s="104"/>
      <c r="I35" s="93"/>
    </row>
    <row r="36" spans="2:9" s="94" customFormat="1" ht="117.75" customHeight="1" x14ac:dyDescent="0.3">
      <c r="B36" s="95" t="s">
        <v>1</v>
      </c>
      <c r="C36" s="121" t="s">
        <v>225</v>
      </c>
      <c r="D36" s="106" t="s">
        <v>226</v>
      </c>
      <c r="E36" s="103" t="s">
        <v>55</v>
      </c>
      <c r="F36" s="104">
        <v>5</v>
      </c>
      <c r="G36" s="105"/>
      <c r="H36" s="104">
        <f>F36*G36</f>
        <v>0</v>
      </c>
      <c r="I36" s="93"/>
    </row>
    <row r="37" spans="2:9" s="94" customFormat="1" ht="15.6" x14ac:dyDescent="0.3">
      <c r="B37" s="95"/>
      <c r="C37" s="95"/>
      <c r="D37" s="120"/>
      <c r="E37" s="103"/>
      <c r="F37" s="104"/>
      <c r="G37" s="105"/>
      <c r="H37" s="104"/>
      <c r="I37" s="93"/>
    </row>
    <row r="38" spans="2:9" s="94" customFormat="1" ht="86.4" x14ac:dyDescent="0.3">
      <c r="B38" s="95" t="s">
        <v>3</v>
      </c>
      <c r="C38" s="121" t="s">
        <v>227</v>
      </c>
      <c r="D38" s="106" t="s">
        <v>228</v>
      </c>
      <c r="E38" s="103" t="s">
        <v>55</v>
      </c>
      <c r="F38" s="104">
        <v>100</v>
      </c>
      <c r="G38" s="105"/>
      <c r="H38" s="104">
        <f>F38*G38</f>
        <v>0</v>
      </c>
      <c r="I38" s="93"/>
    </row>
    <row r="39" spans="2:9" s="94" customFormat="1" ht="15.6" x14ac:dyDescent="0.3">
      <c r="B39" s="95"/>
      <c r="C39" s="101"/>
      <c r="D39" s="122"/>
      <c r="E39" s="98"/>
      <c r="F39" s="123"/>
      <c r="G39" s="100"/>
      <c r="H39" s="99"/>
      <c r="I39" s="93"/>
    </row>
    <row r="40" spans="2:9" s="94" customFormat="1" ht="66" customHeight="1" x14ac:dyDescent="0.3">
      <c r="B40" s="95" t="s">
        <v>182</v>
      </c>
      <c r="C40" s="121" t="s">
        <v>680</v>
      </c>
      <c r="D40" s="106" t="s">
        <v>678</v>
      </c>
      <c r="E40" s="103" t="s">
        <v>55</v>
      </c>
      <c r="F40" s="104">
        <v>15</v>
      </c>
      <c r="G40" s="105"/>
      <c r="H40" s="104">
        <f>F40*G40</f>
        <v>0</v>
      </c>
      <c r="I40" s="93"/>
    </row>
    <row r="41" spans="2:9" s="94" customFormat="1" ht="15.6" x14ac:dyDescent="0.3">
      <c r="B41" s="95"/>
      <c r="C41" s="121"/>
      <c r="D41" s="122"/>
      <c r="E41" s="98"/>
      <c r="F41" s="123"/>
      <c r="G41" s="100"/>
      <c r="H41" s="99"/>
      <c r="I41" s="93"/>
    </row>
    <row r="42" spans="2:9" s="94" customFormat="1" ht="66" customHeight="1" x14ac:dyDescent="0.3">
      <c r="B42" s="95" t="s">
        <v>668</v>
      </c>
      <c r="C42" s="121" t="s">
        <v>681</v>
      </c>
      <c r="D42" s="106" t="s">
        <v>679</v>
      </c>
      <c r="E42" s="103" t="s">
        <v>55</v>
      </c>
      <c r="F42" s="104">
        <v>15</v>
      </c>
      <c r="G42" s="105"/>
      <c r="H42" s="104">
        <f>F42*G42</f>
        <v>0</v>
      </c>
      <c r="I42" s="93"/>
    </row>
    <row r="43" spans="2:9" s="94" customFormat="1" ht="15.6" x14ac:dyDescent="0.3">
      <c r="B43" s="95"/>
      <c r="C43" s="95"/>
      <c r="D43" s="124"/>
      <c r="E43" s="125"/>
      <c r="F43" s="126"/>
      <c r="G43" s="127"/>
      <c r="H43" s="128"/>
      <c r="I43" s="93"/>
    </row>
    <row r="44" spans="2:9" s="94" customFormat="1" ht="43.2" x14ac:dyDescent="0.3">
      <c r="B44" s="95" t="s">
        <v>669</v>
      </c>
      <c r="C44" s="101" t="s">
        <v>216</v>
      </c>
      <c r="D44" s="106" t="s">
        <v>230</v>
      </c>
      <c r="E44" s="103" t="s">
        <v>55</v>
      </c>
      <c r="F44" s="104">
        <v>20</v>
      </c>
      <c r="G44" s="105"/>
      <c r="H44" s="104">
        <f>F44*G44</f>
        <v>0</v>
      </c>
      <c r="I44" s="129"/>
    </row>
    <row r="45" spans="2:9" x14ac:dyDescent="0.3">
      <c r="B45" s="95"/>
      <c r="C45" s="101"/>
      <c r="D45" s="106"/>
      <c r="E45" s="103"/>
      <c r="F45" s="104"/>
      <c r="G45" s="105"/>
      <c r="H45" s="104"/>
    </row>
    <row r="46" spans="2:9" ht="106.5" customHeight="1" x14ac:dyDescent="0.3">
      <c r="B46" s="95" t="s">
        <v>670</v>
      </c>
      <c r="C46" s="101" t="s">
        <v>216</v>
      </c>
      <c r="D46" s="106" t="s">
        <v>232</v>
      </c>
      <c r="E46" s="103" t="s">
        <v>55</v>
      </c>
      <c r="F46" s="104">
        <f>F44</f>
        <v>20</v>
      </c>
      <c r="G46" s="105"/>
      <c r="H46" s="104">
        <f>F46*G46</f>
        <v>0</v>
      </c>
      <c r="I46" s="129"/>
    </row>
    <row r="47" spans="2:9" x14ac:dyDescent="0.3">
      <c r="B47" s="95"/>
      <c r="C47" s="101"/>
      <c r="D47" s="106"/>
      <c r="E47" s="103"/>
      <c r="F47" s="104"/>
      <c r="G47" s="105"/>
      <c r="H47" s="104"/>
    </row>
    <row r="48" spans="2:9" ht="57.6" x14ac:dyDescent="0.3">
      <c r="B48" s="95" t="s">
        <v>671</v>
      </c>
      <c r="C48" s="101" t="s">
        <v>216</v>
      </c>
      <c r="D48" s="106" t="s">
        <v>233</v>
      </c>
      <c r="E48" s="103" t="s">
        <v>55</v>
      </c>
      <c r="F48" s="104">
        <f>F38+F40-F44</f>
        <v>95</v>
      </c>
      <c r="G48" s="105"/>
      <c r="H48" s="104">
        <f>F48*G48</f>
        <v>0</v>
      </c>
      <c r="I48" s="129"/>
    </row>
    <row r="49" spans="2:9" x14ac:dyDescent="0.3">
      <c r="B49" s="95"/>
      <c r="C49" s="101"/>
      <c r="D49" s="106"/>
      <c r="E49" s="103"/>
      <c r="F49" s="104"/>
      <c r="G49" s="105"/>
      <c r="H49" s="104"/>
    </row>
    <row r="50" spans="2:9" ht="43.2" x14ac:dyDescent="0.3">
      <c r="B50" s="95" t="s">
        <v>672</v>
      </c>
      <c r="C50" s="121" t="s">
        <v>234</v>
      </c>
      <c r="D50" s="120" t="s">
        <v>235</v>
      </c>
      <c r="E50" s="103" t="s">
        <v>28</v>
      </c>
      <c r="F50" s="104">
        <v>50</v>
      </c>
      <c r="G50" s="105"/>
      <c r="H50" s="104">
        <f>F50*G50</f>
        <v>0</v>
      </c>
    </row>
    <row r="51" spans="2:9" x14ac:dyDescent="0.3">
      <c r="B51" s="95"/>
      <c r="C51" s="121"/>
      <c r="D51" s="109"/>
      <c r="E51" s="103"/>
      <c r="F51" s="104"/>
      <c r="G51" s="105"/>
      <c r="H51" s="104"/>
    </row>
    <row r="52" spans="2:9" ht="43.2" x14ac:dyDescent="0.3">
      <c r="B52" s="95" t="s">
        <v>673</v>
      </c>
      <c r="C52" s="101" t="s">
        <v>216</v>
      </c>
      <c r="D52" s="751" t="s">
        <v>236</v>
      </c>
      <c r="E52" s="103" t="s">
        <v>28</v>
      </c>
      <c r="F52" s="104">
        <v>80</v>
      </c>
      <c r="G52" s="105"/>
      <c r="H52" s="104">
        <f>F52*G52</f>
        <v>0</v>
      </c>
    </row>
    <row r="53" spans="2:9" x14ac:dyDescent="0.3">
      <c r="B53" s="95"/>
      <c r="C53" s="101"/>
      <c r="D53" s="97"/>
      <c r="E53" s="103"/>
      <c r="F53" s="104"/>
      <c r="G53" s="105"/>
      <c r="H53" s="104"/>
    </row>
    <row r="54" spans="2:9" ht="43.2" x14ac:dyDescent="0.3">
      <c r="B54" s="95" t="s">
        <v>674</v>
      </c>
      <c r="C54" s="101" t="s">
        <v>75</v>
      </c>
      <c r="D54" s="120" t="s">
        <v>237</v>
      </c>
      <c r="E54" s="130" t="s">
        <v>28</v>
      </c>
      <c r="F54" s="131">
        <f>F52</f>
        <v>80</v>
      </c>
      <c r="G54" s="132"/>
      <c r="H54" s="131">
        <f>F54*G54</f>
        <v>0</v>
      </c>
      <c r="I54" s="133"/>
    </row>
    <row r="55" spans="2:9" x14ac:dyDescent="0.3">
      <c r="B55" s="95"/>
      <c r="C55" s="101"/>
      <c r="D55" s="120"/>
      <c r="E55" s="130"/>
      <c r="F55" s="131"/>
      <c r="G55" s="132"/>
      <c r="H55" s="131"/>
      <c r="I55"/>
    </row>
    <row r="56" spans="2:9" ht="28.8" x14ac:dyDescent="0.3">
      <c r="B56" s="95" t="s">
        <v>677</v>
      </c>
      <c r="C56" s="101" t="s">
        <v>78</v>
      </c>
      <c r="D56" s="120" t="s">
        <v>238</v>
      </c>
      <c r="E56" s="103" t="s">
        <v>28</v>
      </c>
      <c r="F56" s="131">
        <f>F54</f>
        <v>80</v>
      </c>
      <c r="G56" s="105"/>
      <c r="H56" s="104">
        <f>F56*G56</f>
        <v>0</v>
      </c>
      <c r="I56" s="133"/>
    </row>
    <row r="57" spans="2:9" ht="15" thickBot="1" x14ac:dyDescent="0.35">
      <c r="B57" s="95"/>
      <c r="C57" s="101"/>
      <c r="D57" s="120"/>
      <c r="E57" s="103"/>
      <c r="F57" s="104"/>
      <c r="G57" s="105"/>
      <c r="H57" s="104"/>
    </row>
    <row r="58" spans="2:9" ht="15" thickBot="1" x14ac:dyDescent="0.35">
      <c r="B58" s="134"/>
      <c r="C58" s="111" t="s">
        <v>224</v>
      </c>
      <c r="D58" s="135" t="s">
        <v>239</v>
      </c>
      <c r="E58" s="136"/>
      <c r="F58" s="137"/>
      <c r="G58" s="138"/>
      <c r="H58" s="112">
        <f>SUM(H35:H57)</f>
        <v>0</v>
      </c>
    </row>
    <row r="59" spans="2:9" ht="15" thickBot="1" x14ac:dyDescent="0.35">
      <c r="G59" s="140"/>
    </row>
    <row r="60" spans="2:9" ht="16.2" thickBot="1" x14ac:dyDescent="0.35">
      <c r="B60" s="86"/>
      <c r="C60" s="87" t="s">
        <v>240</v>
      </c>
      <c r="D60" s="88" t="s">
        <v>241</v>
      </c>
      <c r="E60" s="89"/>
      <c r="F60" s="90"/>
      <c r="G60" s="91"/>
      <c r="H60" s="92"/>
    </row>
    <row r="61" spans="2:9" x14ac:dyDescent="0.3">
      <c r="B61" s="95"/>
      <c r="C61" s="101"/>
      <c r="D61" s="120"/>
      <c r="E61" s="103"/>
      <c r="F61" s="104"/>
      <c r="G61" s="105"/>
      <c r="H61" s="104"/>
    </row>
    <row r="62" spans="2:9" ht="57.6" x14ac:dyDescent="0.3">
      <c r="B62" s="95" t="s">
        <v>1</v>
      </c>
      <c r="C62" s="101" t="s">
        <v>242</v>
      </c>
      <c r="D62" s="120" t="s">
        <v>243</v>
      </c>
      <c r="E62" s="103" t="s">
        <v>28</v>
      </c>
      <c r="F62" s="104">
        <v>40</v>
      </c>
      <c r="G62" s="105"/>
      <c r="H62" s="104">
        <f>F62*G62</f>
        <v>0</v>
      </c>
    </row>
    <row r="63" spans="2:9" x14ac:dyDescent="0.3">
      <c r="B63" s="95"/>
      <c r="C63" s="101"/>
      <c r="D63" s="106"/>
      <c r="E63" s="103"/>
      <c r="F63" s="104"/>
      <c r="G63" s="105"/>
      <c r="H63" s="104"/>
    </row>
    <row r="64" spans="2:9" ht="79.2" x14ac:dyDescent="0.3">
      <c r="B64" s="95" t="s">
        <v>3</v>
      </c>
      <c r="C64" s="121" t="s">
        <v>244</v>
      </c>
      <c r="D64" s="141" t="s">
        <v>245</v>
      </c>
      <c r="E64" s="103" t="s">
        <v>55</v>
      </c>
      <c r="F64" s="104">
        <v>20</v>
      </c>
      <c r="G64" s="105"/>
      <c r="H64" s="104">
        <f>F64*G64</f>
        <v>0</v>
      </c>
    </row>
    <row r="65" spans="1:9" x14ac:dyDescent="0.3">
      <c r="B65" s="142"/>
      <c r="C65" s="143"/>
      <c r="D65" s="108"/>
      <c r="E65" s="144"/>
      <c r="F65" s="99"/>
      <c r="G65" s="100"/>
      <c r="H65" s="99"/>
    </row>
    <row r="66" spans="1:9" ht="91.5" customHeight="1" x14ac:dyDescent="0.3">
      <c r="B66" s="142" t="s">
        <v>182</v>
      </c>
      <c r="C66" s="143" t="s">
        <v>216</v>
      </c>
      <c r="D66" s="106" t="s">
        <v>246</v>
      </c>
      <c r="E66" s="144" t="s">
        <v>55</v>
      </c>
      <c r="F66" s="104">
        <v>43</v>
      </c>
      <c r="G66" s="105"/>
      <c r="H66" s="104">
        <f>F66*G66</f>
        <v>0</v>
      </c>
    </row>
    <row r="67" spans="1:9" x14ac:dyDescent="0.3">
      <c r="B67" s="142"/>
      <c r="C67" s="143"/>
      <c r="D67" s="106"/>
      <c r="E67" s="144"/>
      <c r="F67" s="99"/>
      <c r="G67" s="100"/>
      <c r="H67" s="99"/>
    </row>
    <row r="68" spans="1:9" ht="43.2" x14ac:dyDescent="0.3">
      <c r="B68" s="142" t="s">
        <v>184</v>
      </c>
      <c r="C68" s="143" t="s">
        <v>216</v>
      </c>
      <c r="D68" s="106" t="s">
        <v>247</v>
      </c>
      <c r="E68" s="144" t="s">
        <v>169</v>
      </c>
      <c r="F68" s="104">
        <v>34</v>
      </c>
      <c r="G68" s="105"/>
      <c r="H68" s="104">
        <f>F68*G68</f>
        <v>0</v>
      </c>
    </row>
    <row r="69" spans="1:9" x14ac:dyDescent="0.3">
      <c r="B69" s="142"/>
      <c r="C69" s="143"/>
      <c r="D69" s="106"/>
      <c r="E69" s="144"/>
      <c r="F69" s="99"/>
      <c r="G69" s="100"/>
      <c r="H69" s="99"/>
    </row>
    <row r="70" spans="1:9" ht="43.2" x14ac:dyDescent="0.3">
      <c r="B70" s="142" t="s">
        <v>231</v>
      </c>
      <c r="C70" s="143" t="s">
        <v>248</v>
      </c>
      <c r="D70" s="106" t="s">
        <v>249</v>
      </c>
      <c r="E70" s="103" t="s">
        <v>28</v>
      </c>
      <c r="F70" s="104">
        <v>8</v>
      </c>
      <c r="G70" s="105"/>
      <c r="H70" s="104">
        <f>F70*G70</f>
        <v>0</v>
      </c>
    </row>
    <row r="71" spans="1:9" x14ac:dyDescent="0.3">
      <c r="B71" s="142"/>
      <c r="C71" s="143"/>
      <c r="D71" s="106"/>
      <c r="E71" s="144"/>
      <c r="F71" s="99"/>
      <c r="G71" s="100"/>
      <c r="H71" s="99"/>
    </row>
    <row r="72" spans="1:9" ht="43.2" x14ac:dyDescent="0.3">
      <c r="B72" s="142" t="s">
        <v>186</v>
      </c>
      <c r="C72" s="143" t="s">
        <v>250</v>
      </c>
      <c r="D72" s="106" t="s">
        <v>251</v>
      </c>
      <c r="E72" s="103" t="s">
        <v>28</v>
      </c>
      <c r="F72" s="104">
        <v>20</v>
      </c>
      <c r="G72" s="105"/>
      <c r="H72" s="104">
        <f>F72*G72</f>
        <v>0</v>
      </c>
    </row>
    <row r="73" spans="1:9" x14ac:dyDescent="0.3">
      <c r="B73" s="142"/>
      <c r="C73" s="143"/>
      <c r="D73" s="106"/>
      <c r="E73" s="144"/>
      <c r="F73" s="99"/>
      <c r="G73" s="100"/>
      <c r="H73" s="99"/>
    </row>
    <row r="74" spans="1:9" ht="72" x14ac:dyDescent="0.3">
      <c r="B74" s="142" t="s">
        <v>188</v>
      </c>
      <c r="C74" s="121" t="s">
        <v>252</v>
      </c>
      <c r="D74" s="106" t="s">
        <v>253</v>
      </c>
      <c r="E74" s="144" t="s">
        <v>55</v>
      </c>
      <c r="F74" s="104">
        <v>7</v>
      </c>
      <c r="G74" s="105"/>
      <c r="H74" s="104">
        <f>F74*G74</f>
        <v>0</v>
      </c>
    </row>
    <row r="75" spans="1:9" x14ac:dyDescent="0.3">
      <c r="B75" s="142"/>
      <c r="C75" s="143"/>
      <c r="D75" s="106"/>
      <c r="E75" s="144"/>
      <c r="F75" s="99"/>
      <c r="G75" s="100"/>
      <c r="H75" s="99"/>
    </row>
    <row r="76" spans="1:9" ht="86.4" x14ac:dyDescent="0.3">
      <c r="B76" s="142" t="s">
        <v>190</v>
      </c>
      <c r="C76" s="143" t="s">
        <v>254</v>
      </c>
      <c r="D76" s="108" t="s">
        <v>255</v>
      </c>
      <c r="E76" s="130" t="s">
        <v>256</v>
      </c>
      <c r="F76" s="131">
        <v>293.39999999999998</v>
      </c>
      <c r="G76" s="132"/>
      <c r="H76" s="131">
        <f>F76*G76</f>
        <v>0</v>
      </c>
    </row>
    <row r="77" spans="1:9" ht="15" thickBot="1" x14ac:dyDescent="0.35">
      <c r="B77" s="142"/>
      <c r="C77" s="143"/>
      <c r="D77" s="108"/>
      <c r="E77" s="144"/>
      <c r="F77" s="99"/>
      <c r="G77" s="100"/>
      <c r="H77" s="99"/>
    </row>
    <row r="78" spans="1:9" ht="15" thickBot="1" x14ac:dyDescent="0.35">
      <c r="A78" s="145"/>
      <c r="B78" s="134"/>
      <c r="C78" s="111" t="s">
        <v>240</v>
      </c>
      <c r="D78" s="146" t="s">
        <v>257</v>
      </c>
      <c r="E78" s="136"/>
      <c r="F78" s="137"/>
      <c r="G78" s="138"/>
      <c r="H78" s="112">
        <f>SUM(H61:H77)</f>
        <v>0</v>
      </c>
      <c r="I78" s="147"/>
    </row>
    <row r="79" spans="1:9" ht="15.75" customHeight="1" thickBot="1" x14ac:dyDescent="0.35">
      <c r="A79" s="145"/>
      <c r="B79" s="114"/>
      <c r="C79" s="114"/>
      <c r="D79" s="148"/>
      <c r="E79" s="149"/>
      <c r="F79" s="117"/>
      <c r="G79" s="150"/>
      <c r="H79" s="117"/>
    </row>
    <row r="80" spans="1:9" ht="15.75" customHeight="1" thickBot="1" x14ac:dyDescent="0.35">
      <c r="A80" s="145"/>
      <c r="B80" s="86"/>
      <c r="C80" s="87" t="s">
        <v>258</v>
      </c>
      <c r="D80" s="88" t="s">
        <v>185</v>
      </c>
      <c r="E80" s="89"/>
      <c r="F80" s="90"/>
      <c r="G80" s="91"/>
      <c r="H80" s="92"/>
    </row>
    <row r="81" spans="1:9" ht="15.75" customHeight="1" x14ac:dyDescent="0.3">
      <c r="A81" s="145"/>
      <c r="B81" s="95"/>
      <c r="C81" s="101"/>
      <c r="D81" s="106"/>
      <c r="E81" s="103"/>
      <c r="F81" s="104"/>
      <c r="G81" s="105"/>
      <c r="H81" s="104"/>
      <c r="I81" s="118"/>
    </row>
    <row r="82" spans="1:9" ht="57.75" customHeight="1" x14ac:dyDescent="0.3">
      <c r="A82" s="145"/>
      <c r="B82" s="95" t="s">
        <v>1</v>
      </c>
      <c r="C82" s="101" t="s">
        <v>216</v>
      </c>
      <c r="D82" s="106" t="s">
        <v>259</v>
      </c>
      <c r="E82" s="103" t="s">
        <v>55</v>
      </c>
      <c r="F82" s="104">
        <v>34</v>
      </c>
      <c r="G82" s="105"/>
      <c r="H82" s="104">
        <f>F82*G82</f>
        <v>0</v>
      </c>
      <c r="I82" s="118"/>
    </row>
    <row r="83" spans="1:9" x14ac:dyDescent="0.3">
      <c r="A83" s="145"/>
      <c r="B83" s="95"/>
      <c r="C83" s="101"/>
      <c r="D83" s="106"/>
      <c r="E83" s="103"/>
      <c r="F83" s="104"/>
      <c r="G83" s="105"/>
      <c r="H83" s="104"/>
      <c r="I83" s="118"/>
    </row>
    <row r="84" spans="1:9" ht="72" x14ac:dyDescent="0.3">
      <c r="A84" s="145"/>
      <c r="B84" s="95" t="s">
        <v>3</v>
      </c>
      <c r="C84" s="101" t="s">
        <v>216</v>
      </c>
      <c r="D84" s="106" t="s">
        <v>260</v>
      </c>
      <c r="E84" s="103" t="s">
        <v>169</v>
      </c>
      <c r="F84" s="104">
        <v>35</v>
      </c>
      <c r="G84" s="105"/>
      <c r="H84" s="104">
        <f>G84*F84</f>
        <v>0</v>
      </c>
      <c r="I84" s="118"/>
    </row>
    <row r="85" spans="1:9" x14ac:dyDescent="0.3">
      <c r="A85" s="145"/>
      <c r="B85" s="95"/>
      <c r="C85" s="101"/>
      <c r="D85" s="106"/>
      <c r="E85" s="103"/>
      <c r="F85" s="104"/>
      <c r="G85" s="105"/>
      <c r="H85" s="104"/>
      <c r="I85" s="118"/>
    </row>
    <row r="86" spans="1:9" ht="78.75" customHeight="1" x14ac:dyDescent="0.3">
      <c r="A86" s="145"/>
      <c r="B86" s="95" t="s">
        <v>182</v>
      </c>
      <c r="C86" s="101" t="s">
        <v>216</v>
      </c>
      <c r="D86" s="102" t="s">
        <v>261</v>
      </c>
      <c r="E86" s="130" t="s">
        <v>169</v>
      </c>
      <c r="F86" s="131">
        <v>5</v>
      </c>
      <c r="G86" s="132"/>
      <c r="H86" s="131">
        <f>G86*F86</f>
        <v>0</v>
      </c>
      <c r="I86" s="118"/>
    </row>
    <row r="87" spans="1:9" x14ac:dyDescent="0.3">
      <c r="A87" s="145"/>
      <c r="B87" s="95"/>
      <c r="C87" s="101"/>
      <c r="D87" s="106"/>
      <c r="E87" s="103"/>
      <c r="F87" s="104"/>
      <c r="G87" s="105"/>
      <c r="H87" s="104"/>
      <c r="I87" s="118"/>
    </row>
    <row r="88" spans="1:9" ht="75.75" customHeight="1" x14ac:dyDescent="0.3">
      <c r="A88" s="145"/>
      <c r="B88" s="95" t="s">
        <v>184</v>
      </c>
      <c r="C88" s="101" t="s">
        <v>262</v>
      </c>
      <c r="D88" s="106" t="s">
        <v>263</v>
      </c>
      <c r="E88" s="103" t="s">
        <v>21</v>
      </c>
      <c r="F88" s="104">
        <v>1</v>
      </c>
      <c r="G88" s="105"/>
      <c r="H88" s="104">
        <f>G88*F88</f>
        <v>0</v>
      </c>
      <c r="I88" s="118"/>
    </row>
    <row r="89" spans="1:9" x14ac:dyDescent="0.3">
      <c r="A89" s="145"/>
      <c r="B89" s="95"/>
      <c r="C89" s="101"/>
      <c r="D89" s="106"/>
      <c r="E89" s="103"/>
      <c r="F89" s="104"/>
      <c r="G89" s="105"/>
      <c r="H89" s="104"/>
      <c r="I89" s="118"/>
    </row>
    <row r="90" spans="1:9" ht="57.6" x14ac:dyDescent="0.3">
      <c r="A90" s="145"/>
      <c r="B90" s="95" t="s">
        <v>231</v>
      </c>
      <c r="C90" s="101" t="s">
        <v>264</v>
      </c>
      <c r="D90" s="106" t="s">
        <v>265</v>
      </c>
      <c r="E90" s="103" t="s">
        <v>21</v>
      </c>
      <c r="F90" s="104">
        <v>1</v>
      </c>
      <c r="G90" s="105"/>
      <c r="H90" s="104">
        <f>G90*F90</f>
        <v>0</v>
      </c>
      <c r="I90" s="118"/>
    </row>
    <row r="91" spans="1:9" ht="15" thickBot="1" x14ac:dyDescent="0.35">
      <c r="A91" s="145"/>
      <c r="B91" s="95"/>
      <c r="C91" s="101"/>
      <c r="D91" s="106"/>
      <c r="E91" s="103"/>
      <c r="F91" s="104"/>
      <c r="G91" s="105"/>
      <c r="H91" s="104"/>
      <c r="I91" s="118"/>
    </row>
    <row r="92" spans="1:9" ht="12.75" customHeight="1" thickBot="1" x14ac:dyDescent="0.35">
      <c r="A92" s="145"/>
      <c r="B92" s="110"/>
      <c r="C92" s="111" t="s">
        <v>258</v>
      </c>
      <c r="D92" s="151" t="s">
        <v>266</v>
      </c>
      <c r="E92" s="152"/>
      <c r="F92" s="137"/>
      <c r="G92" s="138"/>
      <c r="H92" s="153">
        <f>SUM(H81:H91)</f>
        <v>0</v>
      </c>
      <c r="I92" s="118"/>
    </row>
    <row r="93" spans="1:9" ht="12.75" customHeight="1" thickBot="1" x14ac:dyDescent="0.35">
      <c r="A93" s="145"/>
      <c r="B93" s="113"/>
      <c r="C93" s="114"/>
      <c r="D93" s="154"/>
      <c r="E93" s="84"/>
      <c r="F93" s="117"/>
      <c r="G93" s="150"/>
      <c r="H93" s="155"/>
      <c r="I93" s="118"/>
    </row>
    <row r="94" spans="1:9" ht="16.2" thickBot="1" x14ac:dyDescent="0.35">
      <c r="A94" s="145"/>
      <c r="B94" s="156"/>
      <c r="C94" s="157" t="s">
        <v>267</v>
      </c>
      <c r="D94" s="158" t="s">
        <v>189</v>
      </c>
      <c r="E94" s="89"/>
      <c r="F94" s="90"/>
      <c r="G94" s="91"/>
      <c r="H94" s="92"/>
      <c r="I94" s="118"/>
    </row>
    <row r="95" spans="1:9" x14ac:dyDescent="0.3">
      <c r="A95" s="145"/>
      <c r="B95" s="159"/>
      <c r="C95" s="101"/>
      <c r="D95" s="106"/>
      <c r="E95" s="103"/>
      <c r="F95" s="104"/>
      <c r="G95" s="105"/>
      <c r="H95" s="104"/>
      <c r="I95" s="118"/>
    </row>
    <row r="96" spans="1:9" x14ac:dyDescent="0.3">
      <c r="A96" s="145"/>
      <c r="B96" s="159"/>
      <c r="C96" s="101"/>
      <c r="D96" s="102"/>
      <c r="E96" s="130"/>
      <c r="F96" s="131"/>
      <c r="G96" s="132"/>
      <c r="H96" s="131"/>
      <c r="I96" s="118"/>
    </row>
    <row r="97" spans="1:9" s="689" customFormat="1" ht="132" x14ac:dyDescent="0.3">
      <c r="A97" s="694"/>
      <c r="B97" s="695" t="s">
        <v>3</v>
      </c>
      <c r="C97" s="696" t="s">
        <v>175</v>
      </c>
      <c r="D97" s="697" t="s">
        <v>635</v>
      </c>
      <c r="E97" s="698" t="s">
        <v>21</v>
      </c>
      <c r="F97" s="699">
        <v>1</v>
      </c>
      <c r="G97" s="700">
        <v>400</v>
      </c>
      <c r="H97" s="699">
        <f>F97*G97</f>
        <v>400</v>
      </c>
      <c r="I97" s="701"/>
    </row>
    <row r="98" spans="1:9" s="689" customFormat="1" x14ac:dyDescent="0.3">
      <c r="A98" s="694"/>
      <c r="B98" s="695"/>
      <c r="C98" s="702"/>
      <c r="D98" s="703"/>
      <c r="E98" s="698"/>
      <c r="F98" s="699"/>
      <c r="G98" s="700"/>
      <c r="H98" s="699"/>
      <c r="I98" s="701"/>
    </row>
    <row r="99" spans="1:9" s="689" customFormat="1" ht="118.8" x14ac:dyDescent="0.3">
      <c r="A99" s="694"/>
      <c r="B99" s="695" t="s">
        <v>182</v>
      </c>
      <c r="C99" s="696" t="s">
        <v>177</v>
      </c>
      <c r="D99" s="697" t="s">
        <v>628</v>
      </c>
      <c r="E99" s="698" t="s">
        <v>218</v>
      </c>
      <c r="F99" s="699">
        <v>1</v>
      </c>
      <c r="G99" s="700">
        <v>350</v>
      </c>
      <c r="H99" s="699">
        <f>F99*G99</f>
        <v>350</v>
      </c>
      <c r="I99" s="701"/>
    </row>
    <row r="100" spans="1:9" s="689" customFormat="1" x14ac:dyDescent="0.3">
      <c r="A100" s="694"/>
      <c r="B100" s="695"/>
      <c r="C100" s="704"/>
      <c r="D100" s="705"/>
      <c r="E100" s="698"/>
      <c r="F100" s="699"/>
      <c r="G100" s="700"/>
      <c r="H100" s="699"/>
      <c r="I100" s="701"/>
    </row>
    <row r="101" spans="1:9" s="689" customFormat="1" ht="43.2" x14ac:dyDescent="0.3">
      <c r="A101" s="694"/>
      <c r="B101" s="695" t="s">
        <v>184</v>
      </c>
      <c r="C101" s="696" t="s">
        <v>178</v>
      </c>
      <c r="D101" s="705" t="s">
        <v>268</v>
      </c>
      <c r="E101" s="698" t="s">
        <v>21</v>
      </c>
      <c r="F101" s="699">
        <v>1</v>
      </c>
      <c r="G101" s="700"/>
      <c r="H101" s="699">
        <f>F101*G101</f>
        <v>0</v>
      </c>
      <c r="I101" s="701"/>
    </row>
    <row r="102" spans="1:9" s="689" customFormat="1" x14ac:dyDescent="0.3">
      <c r="A102" s="694"/>
      <c r="B102" s="695"/>
      <c r="C102" s="696"/>
      <c r="D102" s="705"/>
      <c r="E102" s="698"/>
      <c r="F102" s="699"/>
      <c r="G102" s="700"/>
      <c r="H102" s="699"/>
      <c r="I102" s="701"/>
    </row>
    <row r="103" spans="1:9" s="689" customFormat="1" ht="28.8" x14ac:dyDescent="0.3">
      <c r="A103" s="694"/>
      <c r="B103" s="695" t="s">
        <v>231</v>
      </c>
      <c r="C103" s="696" t="s">
        <v>178</v>
      </c>
      <c r="D103" s="705" t="s">
        <v>269</v>
      </c>
      <c r="E103" s="698" t="s">
        <v>21</v>
      </c>
      <c r="F103" s="699">
        <v>1</v>
      </c>
      <c r="G103" s="700"/>
      <c r="H103" s="699">
        <f>F103*G103</f>
        <v>0</v>
      </c>
      <c r="I103" s="701"/>
    </row>
    <row r="104" spans="1:9" ht="15" thickBot="1" x14ac:dyDescent="0.35">
      <c r="A104" s="145"/>
      <c r="B104" s="159"/>
      <c r="C104" s="101"/>
      <c r="D104" s="108"/>
      <c r="E104" s="130"/>
      <c r="F104" s="131"/>
      <c r="G104" s="132"/>
      <c r="H104" s="131"/>
    </row>
    <row r="105" spans="1:9" ht="15" thickBot="1" x14ac:dyDescent="0.35">
      <c r="A105" s="145"/>
      <c r="B105" s="161"/>
      <c r="C105" s="162" t="s">
        <v>267</v>
      </c>
      <c r="D105" s="163" t="s">
        <v>270</v>
      </c>
      <c r="E105" s="164"/>
      <c r="F105" s="163"/>
      <c r="G105" s="163"/>
      <c r="H105" s="112">
        <f>SUM(H95:H104)</f>
        <v>750</v>
      </c>
    </row>
    <row r="106" spans="1:9" x14ac:dyDescent="0.3">
      <c r="A106" s="145"/>
      <c r="B106" s="165"/>
      <c r="C106" s="166"/>
      <c r="D106" s="167"/>
      <c r="E106" s="168"/>
      <c r="F106" s="167"/>
      <c r="G106" s="167"/>
      <c r="H106" s="117"/>
    </row>
    <row r="107" spans="1:9" ht="15.6" x14ac:dyDescent="0.3">
      <c r="B107" s="82"/>
      <c r="C107" s="838"/>
      <c r="D107" s="838"/>
      <c r="E107" s="838"/>
      <c r="F107" s="838"/>
      <c r="G107" s="838"/>
      <c r="H107" s="838"/>
    </row>
    <row r="108" spans="1:9" x14ac:dyDescent="0.3">
      <c r="B108" s="82"/>
      <c r="C108" s="82"/>
      <c r="D108" s="391"/>
      <c r="E108" s="82"/>
      <c r="F108" s="170"/>
      <c r="G108" s="170"/>
      <c r="H108" s="85"/>
    </row>
    <row r="109" spans="1:9" x14ac:dyDescent="0.3">
      <c r="B109" s="82"/>
      <c r="C109" s="392"/>
      <c r="D109" s="169"/>
      <c r="E109" s="82"/>
      <c r="F109" s="170"/>
      <c r="G109" s="170"/>
      <c r="H109" s="85"/>
    </row>
    <row r="110" spans="1:9" x14ac:dyDescent="0.3">
      <c r="B110" s="82"/>
      <c r="C110" s="392"/>
      <c r="D110" s="169"/>
      <c r="E110" s="82"/>
      <c r="F110" s="170"/>
      <c r="G110" s="170"/>
      <c r="H110" s="85"/>
    </row>
    <row r="111" spans="1:9" x14ac:dyDescent="0.3">
      <c r="B111" s="82"/>
      <c r="C111" s="392"/>
      <c r="D111" s="171"/>
      <c r="E111" s="82"/>
      <c r="F111" s="170"/>
      <c r="G111" s="170"/>
      <c r="H111" s="85"/>
    </row>
    <row r="112" spans="1:9" x14ac:dyDescent="0.3">
      <c r="B112" s="82"/>
      <c r="C112" s="392"/>
      <c r="D112" s="169"/>
      <c r="E112" s="82"/>
      <c r="F112" s="170"/>
      <c r="G112" s="170"/>
      <c r="H112" s="85"/>
    </row>
    <row r="113" spans="2:8" x14ac:dyDescent="0.3">
      <c r="B113" s="82"/>
      <c r="C113" s="392"/>
      <c r="D113" s="169"/>
      <c r="E113" s="82"/>
      <c r="F113" s="170"/>
      <c r="G113" s="170"/>
      <c r="H113" s="85"/>
    </row>
    <row r="114" spans="2:8" x14ac:dyDescent="0.3">
      <c r="B114" s="82"/>
      <c r="C114" s="82"/>
      <c r="D114" s="169"/>
      <c r="E114" s="82"/>
      <c r="F114" s="170"/>
      <c r="G114" s="170"/>
      <c r="H114" s="170"/>
    </row>
    <row r="115" spans="2:8" ht="15.6" x14ac:dyDescent="0.3">
      <c r="B115" s="82"/>
      <c r="C115" s="393"/>
      <c r="D115" s="839"/>
      <c r="E115" s="839"/>
      <c r="F115" s="839"/>
      <c r="G115" s="839"/>
      <c r="H115" s="394"/>
    </row>
    <row r="116" spans="2:8" ht="15.6" x14ac:dyDescent="0.3">
      <c r="B116" s="82"/>
      <c r="C116" s="393"/>
      <c r="D116" s="839"/>
      <c r="E116" s="839"/>
      <c r="F116" s="839"/>
      <c r="G116" s="839"/>
      <c r="H116" s="394"/>
    </row>
    <row r="117" spans="2:8" ht="15.6" x14ac:dyDescent="0.3">
      <c r="C117" s="395"/>
      <c r="D117" s="835"/>
      <c r="E117" s="835"/>
      <c r="F117" s="835"/>
      <c r="G117" s="835"/>
      <c r="H117" s="396"/>
    </row>
  </sheetData>
  <mergeCells count="10">
    <mergeCell ref="B12:E12"/>
    <mergeCell ref="B17:E17"/>
    <mergeCell ref="B2:E3"/>
    <mergeCell ref="B4:E5"/>
    <mergeCell ref="D117:G117"/>
    <mergeCell ref="B20:H20"/>
    <mergeCell ref="D32:G32"/>
    <mergeCell ref="C107:H107"/>
    <mergeCell ref="D115:G115"/>
    <mergeCell ref="D116:G116"/>
  </mergeCells>
  <pageMargins left="0.7" right="0.7" top="0.75" bottom="0.75" header="0.3" footer="0.3"/>
  <pageSetup paperSize="9" scale="55" orientation="portrait" horizontalDpi="300" verticalDpi="300" r:id="rId1"/>
  <rowBreaks count="3" manualBreakCount="3">
    <brk id="58" max="16383" man="1"/>
    <brk id="85" max="7" man="1"/>
    <brk id="10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105"/>
  <sheetViews>
    <sheetView zoomScaleNormal="100" zoomScaleSheetLayoutView="90" workbookViewId="0">
      <selection activeCell="F82" sqref="F82"/>
    </sheetView>
  </sheetViews>
  <sheetFormatPr defaultRowHeight="14.4" x14ac:dyDescent="0.3"/>
  <cols>
    <col min="1" max="1" width="4.6640625" style="133" customWidth="1"/>
    <col min="2" max="2" width="7.5546875" style="133" customWidth="1"/>
    <col min="3" max="3" width="25.109375" style="139" customWidth="1"/>
    <col min="4" max="4" width="6.109375" style="133" customWidth="1"/>
    <col min="5" max="5" width="9.88671875" customWidth="1"/>
    <col min="6" max="6" width="13.33203125" customWidth="1"/>
    <col min="7" max="7" width="26.88671875" customWidth="1"/>
    <col min="8" max="8" width="9.109375" style="81"/>
    <col min="9" max="9" width="10.5546875" bestFit="1" customWidth="1"/>
  </cols>
  <sheetData>
    <row r="2" spans="1:14" x14ac:dyDescent="0.3">
      <c r="A2" s="840" t="s">
        <v>474</v>
      </c>
      <c r="B2" s="840"/>
      <c r="C2" s="840"/>
      <c r="D2" s="840"/>
      <c r="E2" s="840"/>
      <c r="F2" s="840"/>
      <c r="G2" s="840"/>
    </row>
    <row r="3" spans="1:14" x14ac:dyDescent="0.3">
      <c r="A3" s="840"/>
      <c r="B3" s="840"/>
      <c r="C3" s="840"/>
      <c r="D3" s="840"/>
      <c r="E3" s="840"/>
      <c r="F3" s="840"/>
      <c r="G3" s="840"/>
    </row>
    <row r="4" spans="1:14" x14ac:dyDescent="0.3">
      <c r="A4" s="828" t="s">
        <v>487</v>
      </c>
      <c r="B4" s="828"/>
      <c r="C4" s="828"/>
      <c r="D4" s="828"/>
      <c r="E4" s="828"/>
      <c r="F4" s="828"/>
      <c r="G4" s="828"/>
    </row>
    <row r="5" spans="1:14" ht="15" thickBot="1" x14ac:dyDescent="0.35">
      <c r="A5" s="834"/>
      <c r="B5" s="834"/>
      <c r="C5" s="834"/>
      <c r="D5" s="834"/>
      <c r="E5" s="834"/>
      <c r="F5" s="834"/>
      <c r="G5" s="834"/>
    </row>
    <row r="6" spans="1:14" ht="15" thickBot="1" x14ac:dyDescent="0.35"/>
    <row r="7" spans="1:14" ht="15.6" x14ac:dyDescent="0.3">
      <c r="A7" s="846" t="s">
        <v>214</v>
      </c>
      <c r="B7" s="847"/>
      <c r="C7" s="850" t="s">
        <v>215</v>
      </c>
      <c r="D7" s="851"/>
      <c r="E7" s="851"/>
      <c r="F7" s="851"/>
      <c r="G7" s="405">
        <f>G32</f>
        <v>0</v>
      </c>
    </row>
    <row r="8" spans="1:14" ht="15.75" customHeight="1" x14ac:dyDescent="0.3">
      <c r="A8" s="848" t="s">
        <v>224</v>
      </c>
      <c r="B8" s="849"/>
      <c r="C8" s="852" t="s">
        <v>181</v>
      </c>
      <c r="D8" s="853"/>
      <c r="E8" s="853"/>
      <c r="F8" s="853"/>
      <c r="G8" s="406">
        <f>G58</f>
        <v>0</v>
      </c>
      <c r="N8" s="245"/>
    </row>
    <row r="9" spans="1:14" ht="15.75" customHeight="1" x14ac:dyDescent="0.3">
      <c r="A9" s="848" t="s">
        <v>240</v>
      </c>
      <c r="B9" s="849"/>
      <c r="C9" s="852" t="s">
        <v>241</v>
      </c>
      <c r="D9" s="853"/>
      <c r="E9" s="853"/>
      <c r="F9" s="853"/>
      <c r="G9" s="406">
        <f>G78</f>
        <v>0</v>
      </c>
      <c r="I9" s="251"/>
      <c r="J9" s="260"/>
      <c r="N9" s="245"/>
    </row>
    <row r="10" spans="1:14" ht="15.75" customHeight="1" x14ac:dyDescent="0.3">
      <c r="A10" s="848" t="s">
        <v>258</v>
      </c>
      <c r="B10" s="849"/>
      <c r="C10" s="854" t="s">
        <v>271</v>
      </c>
      <c r="D10" s="855"/>
      <c r="E10" s="855"/>
      <c r="F10" s="855"/>
      <c r="G10" s="406">
        <f>G92</f>
        <v>0</v>
      </c>
      <c r="I10" s="251"/>
      <c r="J10" s="260"/>
      <c r="N10" s="245"/>
    </row>
    <row r="11" spans="1:14" ht="15.75" customHeight="1" x14ac:dyDescent="0.3">
      <c r="A11" s="848" t="s">
        <v>267</v>
      </c>
      <c r="B11" s="849"/>
      <c r="C11" s="852" t="s">
        <v>189</v>
      </c>
      <c r="D11" s="853"/>
      <c r="E11" s="853"/>
      <c r="F11" s="853"/>
      <c r="G11" s="406">
        <f>G104</f>
        <v>1000</v>
      </c>
      <c r="I11" s="251"/>
      <c r="N11" s="245"/>
    </row>
    <row r="12" spans="1:14" x14ac:dyDescent="0.3">
      <c r="B12" s="842" t="s">
        <v>488</v>
      </c>
      <c r="C12" s="843"/>
      <c r="D12" s="843"/>
      <c r="E12" s="843"/>
      <c r="F12" s="843"/>
      <c r="G12" s="843"/>
      <c r="I12" s="251"/>
      <c r="J12" s="260"/>
      <c r="N12" s="245"/>
    </row>
    <row r="13" spans="1:14" ht="15.6" x14ac:dyDescent="0.3">
      <c r="B13" s="383" t="s">
        <v>4</v>
      </c>
      <c r="C13" s="400"/>
      <c r="D13" s="401"/>
      <c r="E13" s="402"/>
      <c r="F13" s="402"/>
      <c r="G13" s="439">
        <f>SUM(G7:G11)</f>
        <v>1000</v>
      </c>
      <c r="I13" s="423"/>
      <c r="J13" s="260"/>
    </row>
    <row r="14" spans="1:14" ht="15.6" x14ac:dyDescent="0.3">
      <c r="B14" s="401"/>
      <c r="C14" s="400"/>
      <c r="D14" s="401"/>
      <c r="E14" s="402"/>
      <c r="F14" s="402"/>
      <c r="G14" s="408"/>
      <c r="N14" s="245"/>
    </row>
    <row r="15" spans="1:14" ht="15.6" x14ac:dyDescent="0.3">
      <c r="B15" s="403" t="s">
        <v>5</v>
      </c>
      <c r="C15" s="400"/>
      <c r="D15" s="401"/>
      <c r="E15" s="402"/>
      <c r="F15" s="402"/>
      <c r="G15" s="408">
        <f>G13*0.22</f>
        <v>220</v>
      </c>
      <c r="N15" s="245"/>
    </row>
    <row r="16" spans="1:14" ht="16.2" thickBot="1" x14ac:dyDescent="0.35">
      <c r="B16" s="844" t="s">
        <v>488</v>
      </c>
      <c r="C16" s="845"/>
      <c r="D16" s="845"/>
      <c r="E16" s="845"/>
      <c r="F16" s="845"/>
      <c r="G16" s="845"/>
      <c r="N16" s="245"/>
    </row>
    <row r="17" spans="1:8" ht="16.8" thickTop="1" thickBot="1" x14ac:dyDescent="0.35">
      <c r="B17" s="404" t="s">
        <v>6</v>
      </c>
      <c r="C17" s="429"/>
      <c r="D17" s="426"/>
      <c r="E17" s="427"/>
      <c r="F17" s="427"/>
      <c r="G17" s="428">
        <f>G13*1.22</f>
        <v>1220</v>
      </c>
    </row>
    <row r="18" spans="1:8" ht="15" thickTop="1" x14ac:dyDescent="0.3"/>
    <row r="20" spans="1:8" x14ac:dyDescent="0.3">
      <c r="A20" s="841" t="s">
        <v>275</v>
      </c>
      <c r="B20" s="841"/>
      <c r="C20" s="841"/>
      <c r="D20" s="841"/>
      <c r="E20" s="841"/>
      <c r="F20" s="841"/>
      <c r="G20" s="841"/>
    </row>
    <row r="22" spans="1:8" ht="26.4" x14ac:dyDescent="0.3">
      <c r="A22" s="656" t="s">
        <v>209</v>
      </c>
      <c r="B22" s="656" t="s">
        <v>210</v>
      </c>
      <c r="C22" s="656" t="s">
        <v>211</v>
      </c>
      <c r="D22" s="656" t="s">
        <v>212</v>
      </c>
      <c r="E22" s="656" t="s">
        <v>213</v>
      </c>
      <c r="F22" s="654" t="s">
        <v>631</v>
      </c>
      <c r="G22" s="655" t="s">
        <v>632</v>
      </c>
    </row>
    <row r="23" spans="1:8" ht="15" thickBot="1" x14ac:dyDescent="0.35">
      <c r="A23" s="82"/>
      <c r="B23" s="82"/>
      <c r="C23" s="83"/>
      <c r="D23" s="84"/>
      <c r="E23" s="85"/>
      <c r="F23" s="85"/>
      <c r="G23" s="85"/>
    </row>
    <row r="24" spans="1:8" s="94" customFormat="1" ht="16.2" thickBot="1" x14ac:dyDescent="0.35">
      <c r="A24" s="86"/>
      <c r="B24" s="87" t="s">
        <v>214</v>
      </c>
      <c r="C24" s="88" t="s">
        <v>215</v>
      </c>
      <c r="D24" s="89"/>
      <c r="E24" s="90"/>
      <c r="F24" s="91"/>
      <c r="G24" s="92"/>
      <c r="H24" s="93"/>
    </row>
    <row r="25" spans="1:8" s="94" customFormat="1" ht="15.6" x14ac:dyDescent="0.3">
      <c r="A25" s="95"/>
      <c r="B25" s="96"/>
      <c r="C25" s="97"/>
      <c r="D25" s="98"/>
      <c r="E25" s="99"/>
      <c r="F25" s="100"/>
      <c r="G25" s="99"/>
      <c r="H25" s="93"/>
    </row>
    <row r="26" spans="1:8" s="94" customFormat="1" ht="43.2" x14ac:dyDescent="0.3">
      <c r="A26" s="95" t="s">
        <v>1</v>
      </c>
      <c r="B26" s="101" t="s">
        <v>216</v>
      </c>
      <c r="C26" s="102" t="s">
        <v>642</v>
      </c>
      <c r="D26" s="103" t="s">
        <v>218</v>
      </c>
      <c r="E26" s="104">
        <v>1</v>
      </c>
      <c r="F26" s="105"/>
      <c r="G26" s="104">
        <f>E26*F26</f>
        <v>0</v>
      </c>
      <c r="H26" s="93"/>
    </row>
    <row r="27" spans="1:8" s="94" customFormat="1" ht="15.6" x14ac:dyDescent="0.3">
      <c r="A27" s="95"/>
      <c r="B27" s="96"/>
      <c r="C27" s="97"/>
      <c r="D27" s="98"/>
      <c r="E27" s="99"/>
      <c r="F27" s="100"/>
      <c r="G27" s="99"/>
      <c r="H27" s="93"/>
    </row>
    <row r="28" spans="1:8" s="94" customFormat="1" ht="44.25" customHeight="1" x14ac:dyDescent="0.3">
      <c r="A28" s="95" t="s">
        <v>3</v>
      </c>
      <c r="B28" s="101" t="s">
        <v>219</v>
      </c>
      <c r="C28" s="106" t="s">
        <v>220</v>
      </c>
      <c r="D28" s="103" t="s">
        <v>21</v>
      </c>
      <c r="E28" s="104">
        <v>8</v>
      </c>
      <c r="F28" s="105"/>
      <c r="G28" s="104">
        <f>E28*F28</f>
        <v>0</v>
      </c>
      <c r="H28" s="93"/>
    </row>
    <row r="29" spans="1:8" s="94" customFormat="1" ht="15.6" x14ac:dyDescent="0.3">
      <c r="A29" s="95"/>
      <c r="B29" s="101"/>
      <c r="C29" s="107"/>
      <c r="D29" s="98"/>
      <c r="E29" s="99"/>
      <c r="F29" s="100"/>
      <c r="G29" s="99"/>
      <c r="H29" s="93"/>
    </row>
    <row r="30" spans="1:8" s="94" customFormat="1" ht="129.6" x14ac:dyDescent="0.3">
      <c r="A30" s="95" t="s">
        <v>182</v>
      </c>
      <c r="B30" s="101" t="s">
        <v>221</v>
      </c>
      <c r="C30" s="108" t="s">
        <v>222</v>
      </c>
      <c r="D30" s="103" t="s">
        <v>169</v>
      </c>
      <c r="E30" s="104">
        <f>20+32</f>
        <v>52</v>
      </c>
      <c r="F30" s="105"/>
      <c r="G30" s="104">
        <f>E30*F30</f>
        <v>0</v>
      </c>
      <c r="H30" s="93"/>
    </row>
    <row r="31" spans="1:8" s="94" customFormat="1" ht="16.2" thickBot="1" x14ac:dyDescent="0.35">
      <c r="A31" s="95"/>
      <c r="B31" s="95"/>
      <c r="C31" s="109"/>
      <c r="D31" s="98"/>
      <c r="E31" s="99"/>
      <c r="F31" s="100"/>
      <c r="G31" s="99"/>
      <c r="H31" s="93"/>
    </row>
    <row r="32" spans="1:8" ht="15" thickBot="1" x14ac:dyDescent="0.35">
      <c r="A32" s="110"/>
      <c r="B32" s="111" t="s">
        <v>214</v>
      </c>
      <c r="C32" s="837" t="s">
        <v>223</v>
      </c>
      <c r="D32" s="837"/>
      <c r="E32" s="837"/>
      <c r="F32" s="837"/>
      <c r="G32" s="112">
        <f>SUM(G25:G31)</f>
        <v>0</v>
      </c>
    </row>
    <row r="33" spans="1:8" ht="15" thickBot="1" x14ac:dyDescent="0.35">
      <c r="A33" s="113"/>
      <c r="B33" s="114"/>
      <c r="C33" s="115"/>
      <c r="D33" s="84"/>
      <c r="E33" s="85"/>
      <c r="F33" s="116"/>
      <c r="G33" s="117"/>
      <c r="H33" s="118"/>
    </row>
    <row r="34" spans="1:8" s="94" customFormat="1" ht="16.2" thickBot="1" x14ac:dyDescent="0.35">
      <c r="A34" s="86"/>
      <c r="B34" s="87" t="s">
        <v>224</v>
      </c>
      <c r="C34" s="88" t="s">
        <v>181</v>
      </c>
      <c r="D34" s="89"/>
      <c r="E34" s="90"/>
      <c r="F34" s="91"/>
      <c r="G34" s="92"/>
      <c r="H34" s="119"/>
    </row>
    <row r="35" spans="1:8" s="94" customFormat="1" ht="15.6" x14ac:dyDescent="0.3">
      <c r="A35" s="95"/>
      <c r="B35" s="95"/>
      <c r="C35" s="120"/>
      <c r="D35" s="103"/>
      <c r="E35" s="104"/>
      <c r="F35" s="105"/>
      <c r="G35" s="104"/>
      <c r="H35" s="93"/>
    </row>
    <row r="36" spans="1:8" s="94" customFormat="1" ht="117.75" customHeight="1" x14ac:dyDescent="0.3">
      <c r="A36" s="95" t="s">
        <v>1</v>
      </c>
      <c r="B36" s="121" t="s">
        <v>225</v>
      </c>
      <c r="C36" s="106" t="s">
        <v>226</v>
      </c>
      <c r="D36" s="103" t="s">
        <v>55</v>
      </c>
      <c r="E36" s="104">
        <f>5+70</f>
        <v>75</v>
      </c>
      <c r="F36" s="105"/>
      <c r="G36" s="104">
        <f>E36*F36</f>
        <v>0</v>
      </c>
      <c r="H36" s="93"/>
    </row>
    <row r="37" spans="1:8" s="94" customFormat="1" ht="15.6" x14ac:dyDescent="0.3">
      <c r="A37" s="95"/>
      <c r="B37" s="95"/>
      <c r="C37" s="120"/>
      <c r="D37" s="103"/>
      <c r="E37" s="104"/>
      <c r="F37" s="105"/>
      <c r="G37" s="104"/>
      <c r="H37" s="93"/>
    </row>
    <row r="38" spans="1:8" s="94" customFormat="1" ht="86.4" x14ac:dyDescent="0.3">
      <c r="A38" s="95" t="s">
        <v>3</v>
      </c>
      <c r="B38" s="121" t="s">
        <v>227</v>
      </c>
      <c r="C38" s="106" t="s">
        <v>228</v>
      </c>
      <c r="D38" s="103" t="s">
        <v>55</v>
      </c>
      <c r="E38" s="104">
        <v>60</v>
      </c>
      <c r="F38" s="105"/>
      <c r="G38" s="104">
        <f>E38*F38</f>
        <v>0</v>
      </c>
      <c r="H38" s="93"/>
    </row>
    <row r="39" spans="1:8" s="94" customFormat="1" ht="15.6" x14ac:dyDescent="0.3">
      <c r="A39" s="95"/>
      <c r="B39" s="101"/>
      <c r="C39" s="122"/>
      <c r="D39" s="98"/>
      <c r="E39" s="123"/>
      <c r="F39" s="100"/>
      <c r="G39" s="99"/>
      <c r="H39" s="93"/>
    </row>
    <row r="40" spans="1:8" s="94" customFormat="1" ht="57.6" x14ac:dyDescent="0.3">
      <c r="A40" s="95" t="s">
        <v>182</v>
      </c>
      <c r="B40" s="121" t="s">
        <v>682</v>
      </c>
      <c r="C40" s="106" t="s">
        <v>684</v>
      </c>
      <c r="D40" s="103" t="s">
        <v>55</v>
      </c>
      <c r="E40" s="104">
        <f>15+20</f>
        <v>35</v>
      </c>
      <c r="F40" s="105"/>
      <c r="G40" s="104">
        <f>E40*F40</f>
        <v>0</v>
      </c>
      <c r="H40" s="93"/>
    </row>
    <row r="41" spans="1:8" s="94" customFormat="1" ht="15.6" x14ac:dyDescent="0.3">
      <c r="A41" s="95"/>
      <c r="B41" s="121"/>
      <c r="C41" s="122"/>
      <c r="D41" s="98"/>
      <c r="E41" s="123"/>
      <c r="F41" s="100"/>
      <c r="G41" s="99"/>
      <c r="H41" s="93"/>
    </row>
    <row r="42" spans="1:8" s="94" customFormat="1" ht="57.6" x14ac:dyDescent="0.3">
      <c r="A42" s="95" t="s">
        <v>668</v>
      </c>
      <c r="B42" s="121" t="s">
        <v>683</v>
      </c>
      <c r="C42" s="106" t="s">
        <v>685</v>
      </c>
      <c r="D42" s="103" t="s">
        <v>55</v>
      </c>
      <c r="E42" s="104">
        <f>15+20</f>
        <v>35</v>
      </c>
      <c r="F42" s="105"/>
      <c r="G42" s="104">
        <f>E42*F42</f>
        <v>0</v>
      </c>
      <c r="H42" s="93"/>
    </row>
    <row r="43" spans="1:8" s="94" customFormat="1" ht="15.6" x14ac:dyDescent="0.3">
      <c r="A43" s="95"/>
      <c r="B43" s="95"/>
      <c r="C43" s="124"/>
      <c r="D43" s="125"/>
      <c r="E43" s="126"/>
      <c r="F43" s="127"/>
      <c r="G43" s="128"/>
      <c r="H43" s="93"/>
    </row>
    <row r="44" spans="1:8" s="94" customFormat="1" ht="57.6" x14ac:dyDescent="0.3">
      <c r="A44" s="95" t="s">
        <v>669</v>
      </c>
      <c r="B44" s="101" t="s">
        <v>216</v>
      </c>
      <c r="C44" s="106" t="s">
        <v>230</v>
      </c>
      <c r="D44" s="103" t="s">
        <v>55</v>
      </c>
      <c r="E44" s="104">
        <f>15+25</f>
        <v>40</v>
      </c>
      <c r="F44" s="105"/>
      <c r="G44" s="104">
        <f>E44*F44</f>
        <v>0</v>
      </c>
      <c r="H44" s="129"/>
    </row>
    <row r="45" spans="1:8" x14ac:dyDescent="0.3">
      <c r="A45" s="95"/>
      <c r="B45" s="101"/>
      <c r="C45" s="106"/>
      <c r="D45" s="103"/>
      <c r="E45" s="104"/>
      <c r="F45" s="105"/>
      <c r="G45" s="104"/>
    </row>
    <row r="46" spans="1:8" ht="115.2" x14ac:dyDescent="0.3">
      <c r="A46" s="95" t="s">
        <v>670</v>
      </c>
      <c r="B46" s="101" t="s">
        <v>216</v>
      </c>
      <c r="C46" s="106" t="s">
        <v>232</v>
      </c>
      <c r="D46" s="103" t="s">
        <v>55</v>
      </c>
      <c r="E46" s="104">
        <f>E44</f>
        <v>40</v>
      </c>
      <c r="F46" s="105"/>
      <c r="G46" s="104">
        <f>E46*F46</f>
        <v>0</v>
      </c>
      <c r="H46" s="129"/>
    </row>
    <row r="47" spans="1:8" x14ac:dyDescent="0.3">
      <c r="A47" s="95"/>
      <c r="B47" s="101"/>
      <c r="C47" s="106"/>
      <c r="D47" s="103"/>
      <c r="E47" s="104"/>
      <c r="F47" s="105"/>
      <c r="G47" s="104"/>
    </row>
    <row r="48" spans="1:8" ht="61.2" customHeight="1" x14ac:dyDescent="0.3">
      <c r="A48" s="95" t="s">
        <v>671</v>
      </c>
      <c r="B48" s="101" t="s">
        <v>216</v>
      </c>
      <c r="C48" s="106" t="s">
        <v>233</v>
      </c>
      <c r="D48" s="103" t="s">
        <v>55</v>
      </c>
      <c r="E48" s="104">
        <f>E38+E40-E44</f>
        <v>55</v>
      </c>
      <c r="F48" s="105"/>
      <c r="G48" s="104">
        <f>E48*F48</f>
        <v>0</v>
      </c>
      <c r="H48" s="129"/>
    </row>
    <row r="49" spans="1:8" x14ac:dyDescent="0.3">
      <c r="A49" s="95"/>
      <c r="B49" s="101"/>
      <c r="C49" s="106"/>
      <c r="D49" s="103"/>
      <c r="E49" s="104"/>
      <c r="F49" s="105"/>
      <c r="G49" s="104"/>
    </row>
    <row r="50" spans="1:8" ht="57.6" x14ac:dyDescent="0.3">
      <c r="A50" s="95" t="s">
        <v>672</v>
      </c>
      <c r="B50" s="121" t="s">
        <v>234</v>
      </c>
      <c r="C50" s="120" t="s">
        <v>235</v>
      </c>
      <c r="D50" s="103" t="s">
        <v>28</v>
      </c>
      <c r="E50" s="104">
        <f>33+30</f>
        <v>63</v>
      </c>
      <c r="F50" s="105"/>
      <c r="G50" s="104">
        <f>E50*F50</f>
        <v>0</v>
      </c>
    </row>
    <row r="51" spans="1:8" x14ac:dyDescent="0.3">
      <c r="A51" s="95"/>
      <c r="B51" s="121"/>
      <c r="C51" s="120"/>
      <c r="D51" s="103"/>
      <c r="E51" s="104"/>
      <c r="F51" s="105"/>
      <c r="G51" s="104"/>
    </row>
    <row r="52" spans="1:8" ht="57.6" x14ac:dyDescent="0.3">
      <c r="A52" s="95" t="s">
        <v>673</v>
      </c>
      <c r="B52" s="101" t="s">
        <v>216</v>
      </c>
      <c r="C52" s="120" t="s">
        <v>236</v>
      </c>
      <c r="D52" s="103" t="s">
        <v>28</v>
      </c>
      <c r="E52" s="104">
        <f>60+150</f>
        <v>210</v>
      </c>
      <c r="F52" s="105"/>
      <c r="G52" s="104">
        <f>E52*F52</f>
        <v>0</v>
      </c>
    </row>
    <row r="53" spans="1:8" x14ac:dyDescent="0.3">
      <c r="A53" s="95"/>
      <c r="B53" s="101"/>
      <c r="C53" s="120"/>
      <c r="D53" s="103"/>
      <c r="E53" s="104"/>
      <c r="F53" s="105"/>
      <c r="G53" s="104"/>
    </row>
    <row r="54" spans="1:8" ht="43.2" x14ac:dyDescent="0.3">
      <c r="A54" s="95" t="s">
        <v>674</v>
      </c>
      <c r="B54" s="101" t="s">
        <v>75</v>
      </c>
      <c r="C54" s="120" t="s">
        <v>237</v>
      </c>
      <c r="D54" s="130" t="s">
        <v>28</v>
      </c>
      <c r="E54" s="131">
        <f>E52</f>
        <v>210</v>
      </c>
      <c r="F54" s="132"/>
      <c r="G54" s="131">
        <f>E54*F54</f>
        <v>0</v>
      </c>
      <c r="H54" s="133"/>
    </row>
    <row r="55" spans="1:8" x14ac:dyDescent="0.3">
      <c r="A55" s="95"/>
      <c r="B55" s="101"/>
      <c r="C55" s="120"/>
      <c r="D55" s="130"/>
      <c r="E55" s="131"/>
      <c r="F55" s="132"/>
      <c r="G55" s="131"/>
      <c r="H55"/>
    </row>
    <row r="56" spans="1:8" ht="28.8" x14ac:dyDescent="0.3">
      <c r="A56" s="95" t="s">
        <v>677</v>
      </c>
      <c r="B56" s="101" t="s">
        <v>78</v>
      </c>
      <c r="C56" s="120" t="s">
        <v>238</v>
      </c>
      <c r="D56" s="103" t="s">
        <v>28</v>
      </c>
      <c r="E56" s="131">
        <f>E54</f>
        <v>210</v>
      </c>
      <c r="F56" s="105"/>
      <c r="G56" s="104">
        <f>E56*F56</f>
        <v>0</v>
      </c>
      <c r="H56" s="133"/>
    </row>
    <row r="57" spans="1:8" ht="15" thickBot="1" x14ac:dyDescent="0.35">
      <c r="A57" s="95"/>
      <c r="B57" s="101"/>
      <c r="C57" s="120"/>
      <c r="D57" s="103"/>
      <c r="E57" s="104"/>
      <c r="F57" s="105"/>
      <c r="G57" s="104"/>
    </row>
    <row r="58" spans="1:8" ht="15" thickBot="1" x14ac:dyDescent="0.35">
      <c r="A58" s="134"/>
      <c r="B58" s="111" t="s">
        <v>224</v>
      </c>
      <c r="C58" s="135" t="s">
        <v>239</v>
      </c>
      <c r="D58" s="136"/>
      <c r="E58" s="137"/>
      <c r="F58" s="138"/>
      <c r="G58" s="112">
        <f>SUM(G35:G57)</f>
        <v>0</v>
      </c>
    </row>
    <row r="59" spans="1:8" ht="15" thickBot="1" x14ac:dyDescent="0.35">
      <c r="F59" s="140"/>
    </row>
    <row r="60" spans="1:8" ht="16.2" thickBot="1" x14ac:dyDescent="0.35">
      <c r="A60" s="86"/>
      <c r="B60" s="87" t="s">
        <v>240</v>
      </c>
      <c r="C60" s="88" t="s">
        <v>241</v>
      </c>
      <c r="D60" s="89"/>
      <c r="E60" s="90"/>
      <c r="F60" s="91"/>
      <c r="G60" s="92"/>
    </row>
    <row r="61" spans="1:8" x14ac:dyDescent="0.3">
      <c r="A61" s="95"/>
      <c r="B61" s="101"/>
      <c r="C61" s="120"/>
      <c r="D61" s="103"/>
      <c r="E61" s="104"/>
      <c r="F61" s="105"/>
      <c r="G61" s="104"/>
    </row>
    <row r="62" spans="1:8" ht="57.6" x14ac:dyDescent="0.3">
      <c r="A62" s="95" t="s">
        <v>1</v>
      </c>
      <c r="B62" s="101" t="s">
        <v>242</v>
      </c>
      <c r="C62" s="120" t="s">
        <v>243</v>
      </c>
      <c r="D62" s="103" t="s">
        <v>28</v>
      </c>
      <c r="E62" s="104">
        <f>26+34</f>
        <v>60</v>
      </c>
      <c r="F62" s="105"/>
      <c r="G62" s="104">
        <f>E62*F62</f>
        <v>0</v>
      </c>
    </row>
    <row r="63" spans="1:8" x14ac:dyDescent="0.3">
      <c r="A63" s="95"/>
      <c r="B63" s="101"/>
      <c r="C63" s="106"/>
      <c r="D63" s="103"/>
      <c r="E63" s="104"/>
      <c r="F63" s="105"/>
      <c r="G63" s="104"/>
    </row>
    <row r="64" spans="1:8" ht="79.2" x14ac:dyDescent="0.3">
      <c r="A64" s="95" t="s">
        <v>3</v>
      </c>
      <c r="B64" s="121" t="s">
        <v>244</v>
      </c>
      <c r="C64" s="141" t="s">
        <v>245</v>
      </c>
      <c r="D64" s="103" t="s">
        <v>55</v>
      </c>
      <c r="E64" s="104">
        <f>13+16</f>
        <v>29</v>
      </c>
      <c r="F64" s="105"/>
      <c r="G64" s="104">
        <f>E64*F64</f>
        <v>0</v>
      </c>
    </row>
    <row r="65" spans="1:8" x14ac:dyDescent="0.3">
      <c r="A65" s="142"/>
      <c r="B65" s="143"/>
      <c r="C65" s="108"/>
      <c r="D65" s="144"/>
      <c r="E65" s="99"/>
      <c r="F65" s="100"/>
      <c r="G65" s="99"/>
    </row>
    <row r="66" spans="1:8" ht="103.95" customHeight="1" x14ac:dyDescent="0.3">
      <c r="A66" s="142" t="s">
        <v>182</v>
      </c>
      <c r="B66" s="143" t="s">
        <v>216</v>
      </c>
      <c r="C66" s="106" t="s">
        <v>246</v>
      </c>
      <c r="D66" s="144" t="s">
        <v>55</v>
      </c>
      <c r="E66" s="104">
        <f>27+38</f>
        <v>65</v>
      </c>
      <c r="F66" s="105"/>
      <c r="G66" s="104">
        <f>E66*F66</f>
        <v>0</v>
      </c>
    </row>
    <row r="67" spans="1:8" x14ac:dyDescent="0.3">
      <c r="A67" s="142"/>
      <c r="B67" s="143"/>
      <c r="C67" s="106"/>
      <c r="D67" s="144"/>
      <c r="E67" s="99"/>
      <c r="F67" s="100"/>
      <c r="G67" s="99"/>
    </row>
    <row r="68" spans="1:8" ht="72" x14ac:dyDescent="0.3">
      <c r="A68" s="142" t="s">
        <v>184</v>
      </c>
      <c r="B68" s="143" t="s">
        <v>216</v>
      </c>
      <c r="C68" s="106" t="s">
        <v>643</v>
      </c>
      <c r="D68" s="144" t="s">
        <v>169</v>
      </c>
      <c r="E68" s="104">
        <f>21+25</f>
        <v>46</v>
      </c>
      <c r="F68" s="105"/>
      <c r="G68" s="104">
        <f>E68*F68</f>
        <v>0</v>
      </c>
    </row>
    <row r="69" spans="1:8" x14ac:dyDescent="0.3">
      <c r="A69" s="142"/>
      <c r="B69" s="143"/>
      <c r="C69" s="106"/>
      <c r="D69" s="144"/>
      <c r="E69" s="99"/>
      <c r="F69" s="100"/>
      <c r="G69" s="99"/>
    </row>
    <row r="70" spans="1:8" ht="43.2" x14ac:dyDescent="0.3">
      <c r="A70" s="142" t="s">
        <v>231</v>
      </c>
      <c r="B70" s="143" t="s">
        <v>248</v>
      </c>
      <c r="C70" s="106" t="s">
        <v>249</v>
      </c>
      <c r="D70" s="103" t="s">
        <v>28</v>
      </c>
      <c r="E70" s="104">
        <f>5+5</f>
        <v>10</v>
      </c>
      <c r="F70" s="105"/>
      <c r="G70" s="104">
        <f>E70*F70</f>
        <v>0</v>
      </c>
    </row>
    <row r="71" spans="1:8" x14ac:dyDescent="0.3">
      <c r="A71" s="142"/>
      <c r="B71" s="143"/>
      <c r="C71" s="106"/>
      <c r="D71" s="144"/>
      <c r="E71" s="99"/>
      <c r="F71" s="100"/>
      <c r="G71" s="99"/>
    </row>
    <row r="72" spans="1:8" ht="43.2" x14ac:dyDescent="0.3">
      <c r="A72" s="142" t="s">
        <v>186</v>
      </c>
      <c r="B72" s="143" t="s">
        <v>250</v>
      </c>
      <c r="C72" s="106" t="s">
        <v>251</v>
      </c>
      <c r="D72" s="103" t="s">
        <v>28</v>
      </c>
      <c r="E72" s="104">
        <f>13+19</f>
        <v>32</v>
      </c>
      <c r="F72" s="105"/>
      <c r="G72" s="104">
        <f>E72*F72</f>
        <v>0</v>
      </c>
    </row>
    <row r="73" spans="1:8" x14ac:dyDescent="0.3">
      <c r="A73" s="142"/>
      <c r="B73" s="143"/>
      <c r="C73" s="106"/>
      <c r="D73" s="144"/>
      <c r="E73" s="99"/>
      <c r="F73" s="100"/>
      <c r="G73" s="99"/>
    </row>
    <row r="74" spans="1:8" ht="72" x14ac:dyDescent="0.3">
      <c r="A74" s="142" t="s">
        <v>188</v>
      </c>
      <c r="B74" s="121" t="s">
        <v>252</v>
      </c>
      <c r="C74" s="106" t="s">
        <v>253</v>
      </c>
      <c r="D74" s="144" t="s">
        <v>55</v>
      </c>
      <c r="E74" s="104">
        <f>4.5+5</f>
        <v>9.5</v>
      </c>
      <c r="F74" s="105"/>
      <c r="G74" s="104">
        <f>E74*F74</f>
        <v>0</v>
      </c>
    </row>
    <row r="75" spans="1:8" x14ac:dyDescent="0.3">
      <c r="A75" s="142"/>
      <c r="B75" s="143"/>
      <c r="C75" s="106"/>
      <c r="D75" s="144"/>
      <c r="E75" s="99"/>
      <c r="F75" s="100"/>
      <c r="G75" s="99"/>
    </row>
    <row r="76" spans="1:8" ht="106.2" customHeight="1" x14ac:dyDescent="0.3">
      <c r="A76" s="142" t="s">
        <v>190</v>
      </c>
      <c r="B76" s="143" t="s">
        <v>254</v>
      </c>
      <c r="C76" s="108" t="s">
        <v>276</v>
      </c>
      <c r="D76" s="130" t="s">
        <v>256</v>
      </c>
      <c r="E76" s="131">
        <f>186.1+288.7</f>
        <v>474.79999999999995</v>
      </c>
      <c r="F76" s="132"/>
      <c r="G76" s="131">
        <f>E76*F76</f>
        <v>0</v>
      </c>
    </row>
    <row r="77" spans="1:8" ht="15" thickBot="1" x14ac:dyDescent="0.35">
      <c r="A77" s="142"/>
      <c r="B77" s="143"/>
      <c r="C77" s="108"/>
      <c r="D77" s="144"/>
      <c r="E77" s="99"/>
      <c r="F77" s="100"/>
      <c r="G77" s="99"/>
    </row>
    <row r="78" spans="1:8" ht="15" thickBot="1" x14ac:dyDescent="0.35">
      <c r="A78" s="134"/>
      <c r="B78" s="111" t="s">
        <v>240</v>
      </c>
      <c r="C78" s="146" t="s">
        <v>257</v>
      </c>
      <c r="D78" s="136"/>
      <c r="E78" s="137"/>
      <c r="F78" s="138"/>
      <c r="G78" s="112">
        <f>SUM(G61:G77)</f>
        <v>0</v>
      </c>
      <c r="H78" s="147"/>
    </row>
    <row r="79" spans="1:8" ht="15.75" customHeight="1" thickBot="1" x14ac:dyDescent="0.35">
      <c r="A79" s="114"/>
      <c r="B79" s="114"/>
      <c r="C79" s="148"/>
      <c r="D79" s="149"/>
      <c r="E79" s="117"/>
      <c r="F79" s="150"/>
      <c r="G79" s="117"/>
    </row>
    <row r="80" spans="1:8" ht="15.75" customHeight="1" thickBot="1" x14ac:dyDescent="0.35">
      <c r="A80" s="86"/>
      <c r="B80" s="87" t="s">
        <v>258</v>
      </c>
      <c r="C80" s="88" t="s">
        <v>185</v>
      </c>
      <c r="D80" s="89"/>
      <c r="E80" s="90"/>
      <c r="F80" s="91"/>
      <c r="G80" s="92"/>
    </row>
    <row r="81" spans="1:8" ht="15.75" customHeight="1" x14ac:dyDescent="0.3">
      <c r="A81" s="95"/>
      <c r="B81" s="101"/>
      <c r="C81" s="106"/>
      <c r="D81" s="103"/>
      <c r="E81" s="104"/>
      <c r="F81" s="105"/>
      <c r="G81" s="104"/>
      <c r="H81" s="118"/>
    </row>
    <row r="82" spans="1:8" ht="57.75" customHeight="1" x14ac:dyDescent="0.3">
      <c r="A82" s="95" t="s">
        <v>1</v>
      </c>
      <c r="B82" s="101" t="s">
        <v>216</v>
      </c>
      <c r="C82" s="106" t="s">
        <v>259</v>
      </c>
      <c r="D82" s="103" t="s">
        <v>55</v>
      </c>
      <c r="E82" s="104">
        <f>21+26</f>
        <v>47</v>
      </c>
      <c r="F82" s="105"/>
      <c r="G82" s="104">
        <f>E82*F82</f>
        <v>0</v>
      </c>
      <c r="H82" s="118"/>
    </row>
    <row r="83" spans="1:8" x14ac:dyDescent="0.3">
      <c r="A83" s="95"/>
      <c r="B83" s="101"/>
      <c r="C83" s="106"/>
      <c r="D83" s="103"/>
      <c r="E83" s="104"/>
      <c r="F83" s="105"/>
      <c r="G83" s="104"/>
      <c r="H83" s="118"/>
    </row>
    <row r="84" spans="1:8" ht="72" x14ac:dyDescent="0.3">
      <c r="A84" s="95" t="s">
        <v>3</v>
      </c>
      <c r="B84" s="101" t="s">
        <v>216</v>
      </c>
      <c r="C84" s="106" t="s">
        <v>260</v>
      </c>
      <c r="D84" s="103" t="s">
        <v>169</v>
      </c>
      <c r="E84" s="104">
        <f>21+32</f>
        <v>53</v>
      </c>
      <c r="F84" s="105"/>
      <c r="G84" s="104">
        <f>F84*E84</f>
        <v>0</v>
      </c>
      <c r="H84" s="118"/>
    </row>
    <row r="85" spans="1:8" x14ac:dyDescent="0.3">
      <c r="A85" s="95"/>
      <c r="B85" s="101"/>
      <c r="C85" s="106"/>
      <c r="D85" s="103"/>
      <c r="E85" s="104"/>
      <c r="F85" s="105"/>
      <c r="G85" s="104"/>
      <c r="H85" s="118"/>
    </row>
    <row r="86" spans="1:8" ht="85.2" customHeight="1" x14ac:dyDescent="0.3">
      <c r="A86" s="95" t="s">
        <v>182</v>
      </c>
      <c r="B86" s="101" t="s">
        <v>216</v>
      </c>
      <c r="C86" s="102" t="s">
        <v>261</v>
      </c>
      <c r="D86" s="130" t="s">
        <v>169</v>
      </c>
      <c r="E86" s="131">
        <v>5</v>
      </c>
      <c r="F86" s="132"/>
      <c r="G86" s="131">
        <f>F86*E86</f>
        <v>0</v>
      </c>
      <c r="H86" s="118"/>
    </row>
    <row r="87" spans="1:8" x14ac:dyDescent="0.3">
      <c r="A87" s="95"/>
      <c r="B87" s="101"/>
      <c r="C87" s="106"/>
      <c r="D87" s="103"/>
      <c r="E87" s="104"/>
      <c r="F87" s="105"/>
      <c r="G87" s="104"/>
      <c r="H87" s="118"/>
    </row>
    <row r="88" spans="1:8" ht="72" x14ac:dyDescent="0.3">
      <c r="A88" s="95" t="s">
        <v>184</v>
      </c>
      <c r="B88" s="101" t="s">
        <v>262</v>
      </c>
      <c r="C88" s="106" t="s">
        <v>263</v>
      </c>
      <c r="D88" s="103" t="s">
        <v>21</v>
      </c>
      <c r="E88" s="104">
        <v>1</v>
      </c>
      <c r="F88" s="105"/>
      <c r="G88" s="104">
        <f>F88*E88</f>
        <v>0</v>
      </c>
      <c r="H88" s="118"/>
    </row>
    <row r="89" spans="1:8" x14ac:dyDescent="0.3">
      <c r="A89" s="95"/>
      <c r="B89" s="101"/>
      <c r="C89" s="106"/>
      <c r="D89" s="103"/>
      <c r="E89" s="104"/>
      <c r="F89" s="105"/>
      <c r="G89" s="104"/>
      <c r="H89" s="118"/>
    </row>
    <row r="90" spans="1:8" ht="57.6" x14ac:dyDescent="0.3">
      <c r="A90" s="95" t="s">
        <v>231</v>
      </c>
      <c r="B90" s="101" t="s">
        <v>264</v>
      </c>
      <c r="C90" s="106" t="s">
        <v>265</v>
      </c>
      <c r="D90" s="103" t="s">
        <v>21</v>
      </c>
      <c r="E90" s="104">
        <v>1</v>
      </c>
      <c r="F90" s="105"/>
      <c r="G90" s="104">
        <f>F90*E90</f>
        <v>0</v>
      </c>
      <c r="H90" s="118"/>
    </row>
    <row r="91" spans="1:8" ht="15" thickBot="1" x14ac:dyDescent="0.35">
      <c r="A91" s="95"/>
      <c r="B91" s="101"/>
      <c r="C91" s="106"/>
      <c r="D91" s="103"/>
      <c r="E91" s="104"/>
      <c r="F91" s="105"/>
      <c r="G91" s="104"/>
      <c r="H91" s="118"/>
    </row>
    <row r="92" spans="1:8" ht="12.75" customHeight="1" thickBot="1" x14ac:dyDescent="0.35">
      <c r="A92" s="110"/>
      <c r="B92" s="111" t="s">
        <v>258</v>
      </c>
      <c r="C92" s="151" t="s">
        <v>266</v>
      </c>
      <c r="D92" s="152"/>
      <c r="E92" s="137"/>
      <c r="F92" s="138"/>
      <c r="G92" s="153">
        <f>SUM(G81:G91)</f>
        <v>0</v>
      </c>
      <c r="H92" s="118"/>
    </row>
    <row r="93" spans="1:8" ht="15" thickBot="1" x14ac:dyDescent="0.35">
      <c r="A93" s="165"/>
      <c r="B93" s="166"/>
      <c r="C93" s="167"/>
      <c r="D93" s="168"/>
      <c r="E93" s="167"/>
      <c r="F93" s="167"/>
      <c r="G93" s="117"/>
      <c r="H93" s="118"/>
    </row>
    <row r="94" spans="1:8" ht="16.2" thickBot="1" x14ac:dyDescent="0.35">
      <c r="A94" s="156"/>
      <c r="B94" s="157" t="s">
        <v>267</v>
      </c>
      <c r="C94" s="158" t="s">
        <v>189</v>
      </c>
      <c r="D94" s="89"/>
      <c r="E94" s="90"/>
      <c r="F94" s="91"/>
      <c r="G94" s="92"/>
      <c r="H94" s="118"/>
    </row>
    <row r="95" spans="1:8" x14ac:dyDescent="0.3">
      <c r="A95" s="159"/>
      <c r="B95" s="101"/>
      <c r="C95" s="106"/>
      <c r="D95" s="103"/>
      <c r="E95" s="104"/>
      <c r="F95" s="105"/>
      <c r="G95" s="104"/>
      <c r="H95" s="118"/>
    </row>
    <row r="96" spans="1:8" s="689" customFormat="1" ht="145.19999999999999" x14ac:dyDescent="0.3">
      <c r="A96" s="695" t="s">
        <v>3</v>
      </c>
      <c r="B96" s="696" t="s">
        <v>175</v>
      </c>
      <c r="C96" s="697" t="s">
        <v>636</v>
      </c>
      <c r="D96" s="698" t="s">
        <v>21</v>
      </c>
      <c r="E96" s="699">
        <v>1</v>
      </c>
      <c r="F96" s="700">
        <v>500</v>
      </c>
      <c r="G96" s="699">
        <f>E96*F96</f>
        <v>500</v>
      </c>
      <c r="H96" s="701"/>
    </row>
    <row r="97" spans="1:8" s="689" customFormat="1" x14ac:dyDescent="0.3">
      <c r="A97" s="695"/>
      <c r="B97" s="702"/>
      <c r="C97" s="703"/>
      <c r="D97" s="698"/>
      <c r="E97" s="699"/>
      <c r="F97" s="700"/>
      <c r="G97" s="699"/>
      <c r="H97" s="701"/>
    </row>
    <row r="98" spans="1:8" s="689" customFormat="1" ht="132" x14ac:dyDescent="0.3">
      <c r="A98" s="695" t="s">
        <v>182</v>
      </c>
      <c r="B98" s="696" t="s">
        <v>177</v>
      </c>
      <c r="C98" s="697" t="s">
        <v>644</v>
      </c>
      <c r="D98" s="698" t="s">
        <v>21</v>
      </c>
      <c r="E98" s="699">
        <v>1</v>
      </c>
      <c r="F98" s="700">
        <v>500</v>
      </c>
      <c r="G98" s="699">
        <f>E98*F98</f>
        <v>500</v>
      </c>
      <c r="H98" s="701"/>
    </row>
    <row r="99" spans="1:8" x14ac:dyDescent="0.3">
      <c r="A99" s="159"/>
      <c r="B99" s="160"/>
      <c r="C99" s="102"/>
      <c r="D99" s="130"/>
      <c r="E99" s="131"/>
      <c r="F99" s="132"/>
      <c r="G99" s="131"/>
      <c r="H99" s="118"/>
    </row>
    <row r="100" spans="1:8" ht="43.2" x14ac:dyDescent="0.3">
      <c r="A100" s="159" t="s">
        <v>184</v>
      </c>
      <c r="B100" s="101" t="s">
        <v>178</v>
      </c>
      <c r="C100" s="108" t="s">
        <v>268</v>
      </c>
      <c r="D100" s="130" t="s">
        <v>21</v>
      </c>
      <c r="E100" s="131">
        <v>1</v>
      </c>
      <c r="F100" s="132"/>
      <c r="G100" s="131">
        <f>E100*F100</f>
        <v>0</v>
      </c>
      <c r="H100" s="118"/>
    </row>
    <row r="101" spans="1:8" x14ac:dyDescent="0.3">
      <c r="A101" s="159"/>
      <c r="B101" s="101"/>
      <c r="C101" s="108"/>
      <c r="D101" s="130"/>
      <c r="E101" s="131"/>
      <c r="F101" s="132"/>
      <c r="G101" s="131"/>
      <c r="H101" s="118"/>
    </row>
    <row r="102" spans="1:8" ht="43.2" x14ac:dyDescent="0.3">
      <c r="A102" s="159" t="s">
        <v>231</v>
      </c>
      <c r="B102" s="101" t="s">
        <v>178</v>
      </c>
      <c r="C102" s="108" t="s">
        <v>269</v>
      </c>
      <c r="D102" s="130" t="s">
        <v>21</v>
      </c>
      <c r="E102" s="131">
        <v>1</v>
      </c>
      <c r="F102" s="132"/>
      <c r="G102" s="131">
        <f>E102*F102</f>
        <v>0</v>
      </c>
      <c r="H102" s="118"/>
    </row>
    <row r="103" spans="1:8" ht="15" thickBot="1" x14ac:dyDescent="0.35">
      <c r="A103" s="159"/>
      <c r="B103" s="101"/>
      <c r="C103" s="120"/>
      <c r="D103" s="103"/>
      <c r="E103" s="104"/>
      <c r="F103" s="105"/>
      <c r="G103" s="104"/>
    </row>
    <row r="104" spans="1:8" ht="15" thickBot="1" x14ac:dyDescent="0.35">
      <c r="A104" s="161"/>
      <c r="B104" s="162" t="s">
        <v>267</v>
      </c>
      <c r="C104" s="163" t="s">
        <v>270</v>
      </c>
      <c r="D104" s="164"/>
      <c r="E104" s="163"/>
      <c r="F104" s="163"/>
      <c r="G104" s="112">
        <f>SUM(G95:G103)</f>
        <v>1000</v>
      </c>
    </row>
    <row r="105" spans="1:8" x14ac:dyDescent="0.3">
      <c r="A105" s="165"/>
      <c r="B105" s="166"/>
      <c r="C105" s="167"/>
      <c r="D105" s="168"/>
      <c r="E105" s="167"/>
      <c r="F105" s="167"/>
      <c r="G105" s="117"/>
    </row>
  </sheetData>
  <mergeCells count="16">
    <mergeCell ref="A2:G3"/>
    <mergeCell ref="A4:G5"/>
    <mergeCell ref="A20:G20"/>
    <mergeCell ref="C32:F32"/>
    <mergeCell ref="B12:G12"/>
    <mergeCell ref="B16:G16"/>
    <mergeCell ref="A7:B7"/>
    <mergeCell ref="A8:B8"/>
    <mergeCell ref="A9:B9"/>
    <mergeCell ref="A10:B10"/>
    <mergeCell ref="A11:B11"/>
    <mergeCell ref="C7:F7"/>
    <mergeCell ref="C8:F8"/>
    <mergeCell ref="C9:F9"/>
    <mergeCell ref="C10:F10"/>
    <mergeCell ref="C11:F11"/>
  </mergeCells>
  <pageMargins left="0.7" right="0.7" top="0.75" bottom="0.75" header="0.3" footer="0.3"/>
  <pageSetup paperSize="9" scale="9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H103"/>
  <sheetViews>
    <sheetView view="pageBreakPreview" topLeftCell="A81" zoomScaleNormal="100" zoomScaleSheetLayoutView="100" workbookViewId="0">
      <selection activeCell="C86" sqref="C86"/>
    </sheetView>
  </sheetViews>
  <sheetFormatPr defaultRowHeight="14.4" x14ac:dyDescent="0.3"/>
  <cols>
    <col min="1" max="1" width="4.6640625" style="133" customWidth="1"/>
    <col min="2" max="2" width="7.5546875" style="133" customWidth="1"/>
    <col min="3" max="3" width="25.109375" customWidth="1"/>
    <col min="4" max="4" width="6.109375" style="133" customWidth="1"/>
    <col min="5" max="5" width="9.88671875" customWidth="1"/>
    <col min="6" max="6" width="13.33203125" customWidth="1"/>
    <col min="7" max="7" width="17.6640625" customWidth="1"/>
    <col min="8" max="8" width="10.5546875" bestFit="1" customWidth="1"/>
  </cols>
  <sheetData>
    <row r="2" spans="1:8" x14ac:dyDescent="0.3">
      <c r="A2" s="840" t="s">
        <v>474</v>
      </c>
      <c r="B2" s="840"/>
      <c r="C2" s="840"/>
      <c r="D2" s="840"/>
      <c r="E2" s="840"/>
      <c r="F2" s="840"/>
      <c r="G2" s="840"/>
    </row>
    <row r="3" spans="1:8" x14ac:dyDescent="0.3">
      <c r="A3" s="840"/>
      <c r="B3" s="840"/>
      <c r="C3" s="840"/>
      <c r="D3" s="840"/>
      <c r="E3" s="840"/>
      <c r="F3" s="840"/>
      <c r="G3" s="840"/>
    </row>
    <row r="4" spans="1:8" x14ac:dyDescent="0.3">
      <c r="A4" s="828" t="s">
        <v>489</v>
      </c>
      <c r="B4" s="828"/>
      <c r="C4" s="828"/>
      <c r="D4" s="828"/>
      <c r="E4" s="828"/>
      <c r="F4" s="828"/>
      <c r="G4" s="828"/>
    </row>
    <row r="5" spans="1:8" ht="15" thickBot="1" x14ac:dyDescent="0.35">
      <c r="A5" s="834"/>
      <c r="B5" s="834"/>
      <c r="C5" s="834"/>
      <c r="D5" s="834"/>
      <c r="E5" s="834"/>
      <c r="F5" s="834"/>
      <c r="G5" s="834"/>
    </row>
    <row r="6" spans="1:8" ht="15" thickBot="1" x14ac:dyDescent="0.35"/>
    <row r="7" spans="1:8" ht="15.6" x14ac:dyDescent="0.3">
      <c r="A7" s="397" t="s">
        <v>214</v>
      </c>
      <c r="B7" s="850" t="s">
        <v>215</v>
      </c>
      <c r="C7" s="851"/>
      <c r="D7" s="851"/>
      <c r="E7" s="851"/>
      <c r="F7" s="424"/>
      <c r="G7" s="405">
        <f>G28</f>
        <v>0</v>
      </c>
    </row>
    <row r="8" spans="1:8" ht="15.6" x14ac:dyDescent="0.3">
      <c r="A8" s="398" t="s">
        <v>224</v>
      </c>
      <c r="B8" s="858" t="s">
        <v>181</v>
      </c>
      <c r="C8" s="859"/>
      <c r="D8" s="859"/>
      <c r="E8" s="859"/>
      <c r="F8" s="425"/>
      <c r="G8" s="406">
        <f>G54</f>
        <v>0</v>
      </c>
    </row>
    <row r="9" spans="1:8" ht="15.6" x14ac:dyDescent="0.3">
      <c r="A9" s="398" t="s">
        <v>240</v>
      </c>
      <c r="B9" s="852" t="s">
        <v>241</v>
      </c>
      <c r="C9" s="853"/>
      <c r="D9" s="853"/>
      <c r="E9" s="853"/>
      <c r="F9" s="425"/>
      <c r="G9" s="406">
        <f>G72</f>
        <v>0</v>
      </c>
    </row>
    <row r="10" spans="1:8" ht="15.6" x14ac:dyDescent="0.3">
      <c r="A10" s="398" t="s">
        <v>258</v>
      </c>
      <c r="B10" s="854" t="s">
        <v>271</v>
      </c>
      <c r="C10" s="855"/>
      <c r="D10" s="855"/>
      <c r="E10" s="855"/>
      <c r="F10" s="425"/>
      <c r="G10" s="406">
        <f>G90</f>
        <v>0</v>
      </c>
    </row>
    <row r="11" spans="1:8" ht="15.6" x14ac:dyDescent="0.3">
      <c r="A11" s="398" t="s">
        <v>267</v>
      </c>
      <c r="B11" s="852" t="s">
        <v>189</v>
      </c>
      <c r="C11" s="853"/>
      <c r="D11" s="853"/>
      <c r="E11" s="853"/>
      <c r="F11" s="425"/>
      <c r="G11" s="406">
        <f>G102</f>
        <v>850</v>
      </c>
    </row>
    <row r="12" spans="1:8" ht="15.6" x14ac:dyDescent="0.3">
      <c r="A12" s="856" t="s">
        <v>490</v>
      </c>
      <c r="B12" s="857"/>
      <c r="C12" s="857"/>
      <c r="D12" s="857"/>
      <c r="E12" s="857"/>
      <c r="F12" s="857"/>
      <c r="G12" s="857"/>
    </row>
    <row r="13" spans="1:8" ht="15.6" x14ac:dyDescent="0.3">
      <c r="A13" s="383" t="s">
        <v>4</v>
      </c>
      <c r="B13" s="401"/>
      <c r="C13" s="402"/>
      <c r="D13" s="401"/>
      <c r="E13" s="402"/>
      <c r="F13" s="402"/>
      <c r="G13" s="440">
        <f>SUM(G7:G12)</f>
        <v>850</v>
      </c>
    </row>
    <row r="14" spans="1:8" ht="15.6" x14ac:dyDescent="0.3">
      <c r="A14" s="401"/>
      <c r="B14" s="401"/>
      <c r="C14" s="402"/>
      <c r="D14" s="401"/>
      <c r="E14" s="402"/>
      <c r="F14" s="402"/>
      <c r="G14" s="407"/>
      <c r="H14" s="423"/>
    </row>
    <row r="15" spans="1:8" ht="15.6" x14ac:dyDescent="0.3">
      <c r="A15" s="403" t="s">
        <v>5</v>
      </c>
      <c r="B15" s="401"/>
      <c r="C15" s="402"/>
      <c r="D15" s="401"/>
      <c r="E15" s="402"/>
      <c r="F15" s="402"/>
      <c r="G15" s="407">
        <f>G13*0.22</f>
        <v>187</v>
      </c>
    </row>
    <row r="16" spans="1:8" ht="16.2" thickBot="1" x14ac:dyDescent="0.35">
      <c r="A16" s="844" t="s">
        <v>475</v>
      </c>
      <c r="B16" s="845"/>
      <c r="C16" s="845"/>
      <c r="D16" s="845"/>
      <c r="E16" s="845"/>
      <c r="F16" s="845"/>
      <c r="G16" s="845"/>
    </row>
    <row r="17" spans="1:8" ht="16.8" thickTop="1" thickBot="1" x14ac:dyDescent="0.35">
      <c r="A17" s="403" t="s">
        <v>6</v>
      </c>
      <c r="B17" s="426"/>
      <c r="C17" s="427"/>
      <c r="D17" s="426"/>
      <c r="E17" s="427"/>
      <c r="F17" s="427"/>
      <c r="G17" s="428">
        <f>G13*1.22</f>
        <v>1037</v>
      </c>
    </row>
    <row r="18" spans="1:8" ht="15" thickTop="1" x14ac:dyDescent="0.3"/>
    <row r="20" spans="1:8" ht="27" x14ac:dyDescent="0.3">
      <c r="A20" s="656" t="s">
        <v>209</v>
      </c>
      <c r="B20" s="656" t="s">
        <v>210</v>
      </c>
      <c r="C20" s="656" t="s">
        <v>211</v>
      </c>
      <c r="D20" s="656" t="s">
        <v>212</v>
      </c>
      <c r="E20" s="656" t="s">
        <v>213</v>
      </c>
      <c r="F20" s="654" t="s">
        <v>631</v>
      </c>
      <c r="G20" s="655" t="s">
        <v>632</v>
      </c>
    </row>
    <row r="21" spans="1:8" ht="15" thickBot="1" x14ac:dyDescent="0.35">
      <c r="C21" s="243"/>
      <c r="D21" s="244"/>
      <c r="E21" s="245"/>
      <c r="F21" s="245"/>
      <c r="G21" s="245"/>
    </row>
    <row r="22" spans="1:8" s="94" customFormat="1" ht="16.2" thickBot="1" x14ac:dyDescent="0.35">
      <c r="A22" s="86"/>
      <c r="B22" s="87" t="s">
        <v>214</v>
      </c>
      <c r="C22" s="88" t="s">
        <v>215</v>
      </c>
      <c r="D22" s="89"/>
      <c r="E22" s="90"/>
      <c r="F22" s="91"/>
      <c r="G22" s="92"/>
    </row>
    <row r="23" spans="1:8" s="94" customFormat="1" ht="15.6" x14ac:dyDescent="0.3">
      <c r="A23" s="95"/>
      <c r="B23" s="96"/>
      <c r="C23" s="97"/>
      <c r="D23" s="98"/>
      <c r="E23" s="99"/>
      <c r="F23" s="100"/>
      <c r="G23" s="99"/>
    </row>
    <row r="24" spans="1:8" s="94" customFormat="1" ht="43.2" x14ac:dyDescent="0.3">
      <c r="A24" s="95" t="s">
        <v>1</v>
      </c>
      <c r="B24" s="101" t="s">
        <v>216</v>
      </c>
      <c r="C24" s="106" t="s">
        <v>442</v>
      </c>
      <c r="D24" s="103" t="s">
        <v>218</v>
      </c>
      <c r="E24" s="104">
        <v>1</v>
      </c>
      <c r="F24" s="105"/>
      <c r="G24" s="104">
        <f>E24*F24</f>
        <v>0</v>
      </c>
    </row>
    <row r="25" spans="1:8" s="94" customFormat="1" ht="15.6" x14ac:dyDescent="0.3">
      <c r="A25" s="95"/>
      <c r="B25" s="96"/>
      <c r="C25" s="97"/>
      <c r="D25" s="98"/>
      <c r="E25" s="99"/>
      <c r="F25" s="100"/>
      <c r="G25" s="99"/>
    </row>
    <row r="26" spans="1:8" s="94" customFormat="1" ht="44.25" customHeight="1" x14ac:dyDescent="0.3">
      <c r="A26" s="95" t="s">
        <v>3</v>
      </c>
      <c r="B26" s="101" t="s">
        <v>219</v>
      </c>
      <c r="C26" s="106" t="s">
        <v>220</v>
      </c>
      <c r="D26" s="103" t="s">
        <v>21</v>
      </c>
      <c r="E26" s="104">
        <v>5</v>
      </c>
      <c r="F26" s="105"/>
      <c r="G26" s="104">
        <f>E26*F26</f>
        <v>0</v>
      </c>
    </row>
    <row r="27" spans="1:8" s="94" customFormat="1" ht="16.2" thickBot="1" x14ac:dyDescent="0.35">
      <c r="A27" s="95"/>
      <c r="B27" s="95"/>
      <c r="C27" s="109"/>
      <c r="D27" s="98"/>
      <c r="E27" s="99"/>
      <c r="F27" s="100"/>
      <c r="G27" s="99"/>
    </row>
    <row r="28" spans="1:8" ht="15" thickBot="1" x14ac:dyDescent="0.35">
      <c r="A28" s="110"/>
      <c r="B28" s="111" t="s">
        <v>214</v>
      </c>
      <c r="C28" s="837" t="s">
        <v>223</v>
      </c>
      <c r="D28" s="837"/>
      <c r="E28" s="837"/>
      <c r="F28" s="837"/>
      <c r="G28" s="112">
        <f>SUM(G23:G27)</f>
        <v>0</v>
      </c>
    </row>
    <row r="29" spans="1:8" ht="15" thickBot="1" x14ac:dyDescent="0.35">
      <c r="A29" s="246"/>
      <c r="B29" s="247"/>
      <c r="C29" s="248"/>
      <c r="D29" s="244"/>
      <c r="E29" s="245"/>
      <c r="F29" s="249"/>
      <c r="G29" s="250"/>
    </row>
    <row r="30" spans="1:8" s="94" customFormat="1" ht="16.2" thickBot="1" x14ac:dyDescent="0.35">
      <c r="A30" s="86"/>
      <c r="B30" s="87" t="s">
        <v>224</v>
      </c>
      <c r="C30" s="88" t="s">
        <v>181</v>
      </c>
      <c r="D30" s="89"/>
      <c r="E30" s="90"/>
      <c r="F30" s="91"/>
      <c r="G30" s="92"/>
      <c r="H30" s="119"/>
    </row>
    <row r="31" spans="1:8" s="94" customFormat="1" ht="15.6" x14ac:dyDescent="0.3">
      <c r="A31" s="95"/>
      <c r="B31" s="95"/>
      <c r="C31" s="120"/>
      <c r="D31" s="103"/>
      <c r="E31" s="104"/>
      <c r="F31" s="105"/>
      <c r="G31" s="104"/>
    </row>
    <row r="32" spans="1:8" s="94" customFormat="1" ht="117.75" customHeight="1" x14ac:dyDescent="0.3">
      <c r="A32" s="95" t="s">
        <v>1</v>
      </c>
      <c r="B32" s="121" t="s">
        <v>225</v>
      </c>
      <c r="C32" s="106" t="s">
        <v>226</v>
      </c>
      <c r="D32" s="103" t="s">
        <v>55</v>
      </c>
      <c r="E32" s="104">
        <v>10</v>
      </c>
      <c r="F32" s="105"/>
      <c r="G32" s="104">
        <f>E32*F32</f>
        <v>0</v>
      </c>
    </row>
    <row r="33" spans="1:8" s="94" customFormat="1" ht="15.6" x14ac:dyDescent="0.3">
      <c r="A33" s="95"/>
      <c r="B33" s="95"/>
      <c r="C33" s="120"/>
      <c r="D33" s="103"/>
      <c r="E33" s="104"/>
      <c r="F33" s="105"/>
      <c r="G33" s="104"/>
    </row>
    <row r="34" spans="1:8" s="94" customFormat="1" ht="86.4" x14ac:dyDescent="0.3">
      <c r="A34" s="95" t="s">
        <v>3</v>
      </c>
      <c r="B34" s="121" t="s">
        <v>227</v>
      </c>
      <c r="C34" s="106" t="s">
        <v>443</v>
      </c>
      <c r="D34" s="103" t="s">
        <v>55</v>
      </c>
      <c r="E34" s="104">
        <v>140</v>
      </c>
      <c r="F34" s="105"/>
      <c r="G34" s="104">
        <f>E34*F34</f>
        <v>0</v>
      </c>
    </row>
    <row r="35" spans="1:8" s="94" customFormat="1" ht="15.6" x14ac:dyDescent="0.3">
      <c r="A35" s="95"/>
      <c r="B35" s="101"/>
      <c r="C35" s="122"/>
      <c r="D35" s="98"/>
      <c r="E35" s="123"/>
      <c r="F35" s="100"/>
      <c r="G35" s="99"/>
    </row>
    <row r="36" spans="1:8" s="94" customFormat="1" ht="57.6" x14ac:dyDescent="0.3">
      <c r="A36" s="95" t="s">
        <v>182</v>
      </c>
      <c r="B36" s="121" t="s">
        <v>687</v>
      </c>
      <c r="C36" s="106" t="s">
        <v>686</v>
      </c>
      <c r="D36" s="103" t="s">
        <v>55</v>
      </c>
      <c r="E36" s="104">
        <v>15</v>
      </c>
      <c r="F36" s="105"/>
      <c r="G36" s="104">
        <f>E36*F36</f>
        <v>0</v>
      </c>
    </row>
    <row r="37" spans="1:8" s="94" customFormat="1" ht="15.6" x14ac:dyDescent="0.3">
      <c r="A37" s="95"/>
      <c r="B37" s="121"/>
      <c r="C37" s="106"/>
      <c r="D37" s="103"/>
      <c r="E37" s="104"/>
      <c r="F37" s="105"/>
      <c r="G37" s="104"/>
    </row>
    <row r="38" spans="1:8" s="94" customFormat="1" ht="57.6" x14ac:dyDescent="0.3">
      <c r="A38" s="95" t="s">
        <v>668</v>
      </c>
      <c r="B38" s="121" t="s">
        <v>688</v>
      </c>
      <c r="C38" s="106" t="s">
        <v>689</v>
      </c>
      <c r="D38" s="103" t="s">
        <v>55</v>
      </c>
      <c r="E38" s="104">
        <v>15</v>
      </c>
      <c r="F38" s="105"/>
      <c r="G38" s="104">
        <f>E38*F38</f>
        <v>0</v>
      </c>
    </row>
    <row r="39" spans="1:8" s="94" customFormat="1" ht="15.6" x14ac:dyDescent="0.3">
      <c r="A39" s="95"/>
      <c r="B39" s="95"/>
      <c r="C39" s="124"/>
      <c r="D39" s="125"/>
      <c r="E39" s="126"/>
      <c r="F39" s="127"/>
      <c r="G39" s="128"/>
    </row>
    <row r="40" spans="1:8" s="94" customFormat="1" ht="57.6" x14ac:dyDescent="0.3">
      <c r="A40" s="95" t="s">
        <v>669</v>
      </c>
      <c r="B40" s="101" t="s">
        <v>216</v>
      </c>
      <c r="C40" s="106" t="s">
        <v>230</v>
      </c>
      <c r="D40" s="103" t="s">
        <v>55</v>
      </c>
      <c r="E40" s="104">
        <v>25</v>
      </c>
      <c r="F40" s="105"/>
      <c r="G40" s="104">
        <f>E40*F40</f>
        <v>0</v>
      </c>
    </row>
    <row r="41" spans="1:8" x14ac:dyDescent="0.3">
      <c r="A41" s="95"/>
      <c r="B41" s="101"/>
      <c r="C41" s="106"/>
      <c r="D41" s="103"/>
      <c r="E41" s="104"/>
      <c r="F41" s="105"/>
      <c r="G41" s="104"/>
    </row>
    <row r="42" spans="1:8" ht="115.2" x14ac:dyDescent="0.3">
      <c r="A42" s="95" t="s">
        <v>670</v>
      </c>
      <c r="B42" s="101" t="s">
        <v>216</v>
      </c>
      <c r="C42" s="106" t="s">
        <v>232</v>
      </c>
      <c r="D42" s="103" t="s">
        <v>55</v>
      </c>
      <c r="E42" s="104">
        <f>E40</f>
        <v>25</v>
      </c>
      <c r="F42" s="105"/>
      <c r="G42" s="104">
        <f>E42*F42</f>
        <v>0</v>
      </c>
      <c r="H42" s="133"/>
    </row>
    <row r="43" spans="1:8" x14ac:dyDescent="0.3">
      <c r="A43" s="95"/>
      <c r="B43" s="101"/>
      <c r="C43" s="106"/>
      <c r="D43" s="103"/>
      <c r="E43" s="104"/>
      <c r="F43" s="105"/>
      <c r="G43" s="104"/>
    </row>
    <row r="44" spans="1:8" ht="54.75" customHeight="1" x14ac:dyDescent="0.3">
      <c r="A44" s="95" t="s">
        <v>671</v>
      </c>
      <c r="B44" s="101" t="s">
        <v>216</v>
      </c>
      <c r="C44" s="106" t="s">
        <v>233</v>
      </c>
      <c r="D44" s="103" t="s">
        <v>55</v>
      </c>
      <c r="E44" s="104">
        <f>E32+E34+E36-E40</f>
        <v>140</v>
      </c>
      <c r="F44" s="105"/>
      <c r="G44" s="104">
        <f>E44*F44</f>
        <v>0</v>
      </c>
      <c r="H44" s="133"/>
    </row>
    <row r="45" spans="1:8" x14ac:dyDescent="0.3">
      <c r="A45" s="95"/>
      <c r="B45" s="101"/>
      <c r="C45" s="106"/>
      <c r="D45" s="103"/>
      <c r="E45" s="104"/>
      <c r="F45" s="105"/>
      <c r="G45" s="104"/>
    </row>
    <row r="46" spans="1:8" ht="57.6" x14ac:dyDescent="0.3">
      <c r="A46" s="95" t="s">
        <v>672</v>
      </c>
      <c r="B46" s="121" t="s">
        <v>234</v>
      </c>
      <c r="C46" s="120" t="s">
        <v>235</v>
      </c>
      <c r="D46" s="103" t="s">
        <v>28</v>
      </c>
      <c r="E46" s="104">
        <v>32</v>
      </c>
      <c r="F46" s="105"/>
      <c r="G46" s="104">
        <f>E46*F46</f>
        <v>0</v>
      </c>
    </row>
    <row r="47" spans="1:8" x14ac:dyDescent="0.3">
      <c r="A47" s="95"/>
      <c r="B47" s="121"/>
      <c r="C47" s="120"/>
      <c r="D47" s="103"/>
      <c r="E47" s="104"/>
      <c r="F47" s="105"/>
      <c r="G47" s="104"/>
    </row>
    <row r="48" spans="1:8" ht="57.6" x14ac:dyDescent="0.3">
      <c r="A48" s="95" t="s">
        <v>673</v>
      </c>
      <c r="B48" s="101" t="s">
        <v>216</v>
      </c>
      <c r="C48" s="120" t="s">
        <v>236</v>
      </c>
      <c r="D48" s="103" t="s">
        <v>28</v>
      </c>
      <c r="E48" s="104">
        <v>50</v>
      </c>
      <c r="F48" s="105"/>
      <c r="G48" s="104">
        <f>E48*F48</f>
        <v>0</v>
      </c>
    </row>
    <row r="49" spans="1:8" x14ac:dyDescent="0.3">
      <c r="A49" s="95"/>
      <c r="B49" s="101"/>
      <c r="C49" s="120"/>
      <c r="D49" s="103"/>
      <c r="E49" s="104"/>
      <c r="F49" s="105"/>
      <c r="G49" s="104"/>
    </row>
    <row r="50" spans="1:8" ht="43.2" x14ac:dyDescent="0.3">
      <c r="A50" s="95" t="s">
        <v>674</v>
      </c>
      <c r="B50" s="101" t="s">
        <v>75</v>
      </c>
      <c r="C50" s="120" t="s">
        <v>237</v>
      </c>
      <c r="D50" s="103" t="s">
        <v>28</v>
      </c>
      <c r="E50" s="104">
        <f>E48</f>
        <v>50</v>
      </c>
      <c r="F50" s="105"/>
      <c r="G50" s="104">
        <f>E50*F50</f>
        <v>0</v>
      </c>
      <c r="H50" s="133"/>
    </row>
    <row r="51" spans="1:8" x14ac:dyDescent="0.3">
      <c r="A51" s="95"/>
      <c r="B51" s="101"/>
      <c r="C51" s="120"/>
      <c r="D51" s="103"/>
      <c r="E51" s="104"/>
      <c r="F51" s="105"/>
      <c r="G51" s="104"/>
    </row>
    <row r="52" spans="1:8" ht="28.8" x14ac:dyDescent="0.3">
      <c r="A52" s="95" t="s">
        <v>677</v>
      </c>
      <c r="B52" s="101" t="s">
        <v>78</v>
      </c>
      <c r="C52" s="120" t="s">
        <v>238</v>
      </c>
      <c r="D52" s="103" t="s">
        <v>28</v>
      </c>
      <c r="E52" s="104">
        <f>E50</f>
        <v>50</v>
      </c>
      <c r="F52" s="105"/>
      <c r="G52" s="104">
        <f>E52*F52</f>
        <v>0</v>
      </c>
      <c r="H52" s="133"/>
    </row>
    <row r="53" spans="1:8" ht="15" thickBot="1" x14ac:dyDescent="0.35">
      <c r="A53" s="95"/>
      <c r="B53" s="101"/>
      <c r="C53" s="120"/>
      <c r="D53" s="103"/>
      <c r="E53" s="104"/>
      <c r="F53" s="105"/>
      <c r="G53" s="104"/>
    </row>
    <row r="54" spans="1:8" ht="15" thickBot="1" x14ac:dyDescent="0.35">
      <c r="A54" s="134"/>
      <c r="B54" s="111" t="s">
        <v>224</v>
      </c>
      <c r="C54" s="135" t="s">
        <v>239</v>
      </c>
      <c r="D54" s="136"/>
      <c r="E54" s="137"/>
      <c r="F54" s="138"/>
      <c r="G54" s="112">
        <f>SUM(G31:G53)</f>
        <v>0</v>
      </c>
    </row>
    <row r="55" spans="1:8" ht="15" thickBot="1" x14ac:dyDescent="0.35">
      <c r="F55" s="140"/>
    </row>
    <row r="56" spans="1:8" ht="16.2" thickBot="1" x14ac:dyDescent="0.35">
      <c r="A56" s="86"/>
      <c r="B56" s="87" t="s">
        <v>240</v>
      </c>
      <c r="C56" s="88" t="s">
        <v>241</v>
      </c>
      <c r="D56" s="89"/>
      <c r="E56" s="90"/>
      <c r="F56" s="91"/>
      <c r="G56" s="92"/>
    </row>
    <row r="57" spans="1:8" x14ac:dyDescent="0.3">
      <c r="A57" s="95"/>
      <c r="B57" s="101"/>
      <c r="C57" s="120"/>
      <c r="D57" s="103"/>
      <c r="E57" s="104"/>
      <c r="F57" s="105"/>
      <c r="G57" s="104"/>
    </row>
    <row r="58" spans="1:8" ht="57.6" x14ac:dyDescent="0.3">
      <c r="A58" s="95" t="s">
        <v>1</v>
      </c>
      <c r="B58" s="101" t="s">
        <v>242</v>
      </c>
      <c r="C58" s="120" t="s">
        <v>243</v>
      </c>
      <c r="D58" s="103" t="s">
        <v>28</v>
      </c>
      <c r="E58" s="104">
        <v>23</v>
      </c>
      <c r="F58" s="105"/>
      <c r="G58" s="104">
        <f>E58*F58</f>
        <v>0</v>
      </c>
    </row>
    <row r="59" spans="1:8" x14ac:dyDescent="0.3">
      <c r="A59" s="95"/>
      <c r="B59" s="101"/>
      <c r="C59" s="106"/>
      <c r="D59" s="103"/>
      <c r="E59" s="104"/>
      <c r="F59" s="105"/>
      <c r="G59" s="104"/>
    </row>
    <row r="60" spans="1:8" ht="52.8" x14ac:dyDescent="0.3">
      <c r="A60" s="95" t="s">
        <v>3</v>
      </c>
      <c r="B60" s="121" t="s">
        <v>244</v>
      </c>
      <c r="C60" s="141" t="s">
        <v>444</v>
      </c>
      <c r="D60" s="103" t="s">
        <v>55</v>
      </c>
      <c r="E60" s="104">
        <v>19</v>
      </c>
      <c r="F60" s="105"/>
      <c r="G60" s="104">
        <f>E60*F60</f>
        <v>0</v>
      </c>
    </row>
    <row r="61" spans="1:8" x14ac:dyDescent="0.3">
      <c r="A61" s="142"/>
      <c r="B61" s="143"/>
      <c r="C61" s="120"/>
      <c r="D61" s="144"/>
      <c r="E61" s="99"/>
      <c r="F61" s="100"/>
      <c r="G61" s="99"/>
    </row>
    <row r="62" spans="1:8" ht="91.5" customHeight="1" x14ac:dyDescent="0.3">
      <c r="A62" s="142" t="s">
        <v>182</v>
      </c>
      <c r="B62" s="143" t="s">
        <v>216</v>
      </c>
      <c r="C62" s="106" t="s">
        <v>445</v>
      </c>
      <c r="D62" s="144" t="s">
        <v>55</v>
      </c>
      <c r="E62" s="104">
        <v>40</v>
      </c>
      <c r="F62" s="105"/>
      <c r="G62" s="104">
        <f>E62*F62</f>
        <v>0</v>
      </c>
    </row>
    <row r="63" spans="1:8" x14ac:dyDescent="0.3">
      <c r="A63" s="142"/>
      <c r="B63" s="143"/>
      <c r="C63" s="106"/>
      <c r="D63" s="144"/>
      <c r="E63" s="99"/>
      <c r="F63" s="100"/>
      <c r="G63" s="99"/>
    </row>
    <row r="64" spans="1:8" ht="43.2" x14ac:dyDescent="0.3">
      <c r="A64" s="142" t="s">
        <v>184</v>
      </c>
      <c r="B64" s="143" t="s">
        <v>446</v>
      </c>
      <c r="C64" s="106" t="s">
        <v>447</v>
      </c>
      <c r="D64" s="103" t="s">
        <v>28</v>
      </c>
      <c r="E64" s="104">
        <v>7</v>
      </c>
      <c r="F64" s="105"/>
      <c r="G64" s="104">
        <f>E64*F64</f>
        <v>0</v>
      </c>
    </row>
    <row r="65" spans="1:8" x14ac:dyDescent="0.3">
      <c r="A65" s="142"/>
      <c r="B65" s="143"/>
      <c r="C65" s="106"/>
      <c r="D65" s="144"/>
      <c r="E65" s="99"/>
      <c r="F65" s="100"/>
      <c r="G65" s="99"/>
    </row>
    <row r="66" spans="1:8" ht="43.2" x14ac:dyDescent="0.3">
      <c r="A66" s="142" t="s">
        <v>231</v>
      </c>
      <c r="B66" s="143" t="s">
        <v>250</v>
      </c>
      <c r="C66" s="106" t="s">
        <v>448</v>
      </c>
      <c r="D66" s="103" t="s">
        <v>28</v>
      </c>
      <c r="E66" s="104">
        <v>24</v>
      </c>
      <c r="F66" s="105"/>
      <c r="G66" s="104">
        <f>E66*F66</f>
        <v>0</v>
      </c>
    </row>
    <row r="67" spans="1:8" x14ac:dyDescent="0.3">
      <c r="A67" s="142"/>
      <c r="B67" s="143"/>
      <c r="C67" s="106"/>
      <c r="D67" s="144"/>
      <c r="E67" s="99"/>
      <c r="F67" s="100"/>
      <c r="G67" s="99"/>
    </row>
    <row r="68" spans="1:8" ht="72" x14ac:dyDescent="0.3">
      <c r="A68" s="142" t="s">
        <v>186</v>
      </c>
      <c r="B68" s="121" t="s">
        <v>449</v>
      </c>
      <c r="C68" s="106" t="s">
        <v>450</v>
      </c>
      <c r="D68" s="144" t="s">
        <v>55</v>
      </c>
      <c r="E68" s="104">
        <v>15</v>
      </c>
      <c r="F68" s="105"/>
      <c r="G68" s="104">
        <f>E68*F68</f>
        <v>0</v>
      </c>
    </row>
    <row r="69" spans="1:8" x14ac:dyDescent="0.3">
      <c r="A69" s="142"/>
      <c r="B69" s="143"/>
      <c r="C69" s="106"/>
      <c r="D69" s="144"/>
      <c r="E69" s="99"/>
      <c r="F69" s="100"/>
      <c r="G69" s="99"/>
    </row>
    <row r="70" spans="1:8" ht="86.4" x14ac:dyDescent="0.3">
      <c r="A70" s="142" t="s">
        <v>188</v>
      </c>
      <c r="B70" s="143" t="s">
        <v>254</v>
      </c>
      <c r="C70" s="120" t="s">
        <v>276</v>
      </c>
      <c r="D70" s="103" t="s">
        <v>256</v>
      </c>
      <c r="E70" s="104">
        <v>452.9</v>
      </c>
      <c r="F70" s="105"/>
      <c r="G70" s="104">
        <f>E70*F70</f>
        <v>0</v>
      </c>
    </row>
    <row r="71" spans="1:8" ht="15" thickBot="1" x14ac:dyDescent="0.35">
      <c r="A71" s="142"/>
      <c r="B71" s="143"/>
      <c r="C71" s="120"/>
      <c r="D71" s="144"/>
      <c r="E71" s="99"/>
      <c r="F71" s="100"/>
      <c r="G71" s="99"/>
    </row>
    <row r="72" spans="1:8" ht="15" thickBot="1" x14ac:dyDescent="0.35">
      <c r="A72" s="134"/>
      <c r="B72" s="111" t="s">
        <v>240</v>
      </c>
      <c r="C72" s="242" t="s">
        <v>257</v>
      </c>
      <c r="D72" s="136"/>
      <c r="E72" s="137"/>
      <c r="F72" s="138"/>
      <c r="G72" s="112">
        <f>SUM(G57:G71)</f>
        <v>0</v>
      </c>
      <c r="H72" s="251"/>
    </row>
    <row r="73" spans="1:8" ht="15.75" customHeight="1" thickBot="1" x14ac:dyDescent="0.35">
      <c r="A73" s="247"/>
      <c r="B73" s="247"/>
      <c r="C73" s="252"/>
      <c r="D73" s="253"/>
      <c r="E73" s="250"/>
      <c r="F73" s="254"/>
      <c r="G73" s="250"/>
    </row>
    <row r="74" spans="1:8" ht="15.75" customHeight="1" thickBot="1" x14ac:dyDescent="0.35">
      <c r="A74" s="86"/>
      <c r="B74" s="87" t="s">
        <v>258</v>
      </c>
      <c r="C74" s="88" t="s">
        <v>185</v>
      </c>
      <c r="D74" s="89"/>
      <c r="E74" s="90"/>
      <c r="F74" s="91"/>
      <c r="G74" s="92"/>
    </row>
    <row r="75" spans="1:8" ht="15.75" customHeight="1" x14ac:dyDescent="0.3">
      <c r="A75" s="95"/>
      <c r="B75" s="101"/>
      <c r="C75" s="106"/>
      <c r="D75" s="103"/>
      <c r="E75" s="104"/>
      <c r="F75" s="105"/>
      <c r="G75" s="104"/>
    </row>
    <row r="76" spans="1:8" ht="57.75" customHeight="1" x14ac:dyDescent="0.3">
      <c r="A76" s="95" t="s">
        <v>1</v>
      </c>
      <c r="B76" s="101" t="s">
        <v>216</v>
      </c>
      <c r="C76" s="106" t="s">
        <v>259</v>
      </c>
      <c r="D76" s="103" t="s">
        <v>55</v>
      </c>
      <c r="E76" s="104">
        <v>19</v>
      </c>
      <c r="F76" s="105"/>
      <c r="G76" s="104">
        <f>E76*F76</f>
        <v>0</v>
      </c>
    </row>
    <row r="77" spans="1:8" x14ac:dyDescent="0.3">
      <c r="A77" s="95"/>
      <c r="B77" s="101"/>
      <c r="C77" s="106"/>
      <c r="D77" s="103"/>
      <c r="E77" s="104"/>
      <c r="F77" s="105"/>
      <c r="G77" s="104"/>
    </row>
    <row r="78" spans="1:8" ht="72" x14ac:dyDescent="0.3">
      <c r="A78" s="95" t="s">
        <v>3</v>
      </c>
      <c r="B78" s="101" t="s">
        <v>216</v>
      </c>
      <c r="C78" s="106" t="s">
        <v>260</v>
      </c>
      <c r="D78" s="103" t="s">
        <v>169</v>
      </c>
      <c r="E78" s="104">
        <v>16</v>
      </c>
      <c r="F78" s="105"/>
      <c r="G78" s="104">
        <f>F78*E78</f>
        <v>0</v>
      </c>
    </row>
    <row r="79" spans="1:8" x14ac:dyDescent="0.3">
      <c r="A79" s="95"/>
      <c r="B79" s="101"/>
      <c r="C79" s="106"/>
      <c r="D79" s="103"/>
      <c r="E79" s="104"/>
      <c r="F79" s="105"/>
      <c r="G79" s="104"/>
    </row>
    <row r="80" spans="1:8" ht="86.4" x14ac:dyDescent="0.3">
      <c r="A80" s="95" t="s">
        <v>182</v>
      </c>
      <c r="B80" s="101" t="s">
        <v>216</v>
      </c>
      <c r="C80" s="106" t="s">
        <v>261</v>
      </c>
      <c r="D80" s="103" t="s">
        <v>169</v>
      </c>
      <c r="E80" s="104">
        <v>6</v>
      </c>
      <c r="F80" s="105"/>
      <c r="G80" s="104">
        <f>F80*E80</f>
        <v>0</v>
      </c>
    </row>
    <row r="81" spans="1:7" x14ac:dyDescent="0.3">
      <c r="A81" s="95"/>
      <c r="B81" s="101"/>
      <c r="C81" s="106"/>
      <c r="D81" s="103"/>
      <c r="E81" s="104"/>
      <c r="F81" s="105"/>
      <c r="G81" s="104"/>
    </row>
    <row r="82" spans="1:7" ht="82.5" customHeight="1" x14ac:dyDescent="0.3">
      <c r="A82" s="95" t="s">
        <v>184</v>
      </c>
      <c r="B82" s="101" t="s">
        <v>451</v>
      </c>
      <c r="C82" s="106" t="s">
        <v>452</v>
      </c>
      <c r="D82" s="103" t="s">
        <v>21</v>
      </c>
      <c r="E82" s="104">
        <v>1</v>
      </c>
      <c r="F82" s="105"/>
      <c r="G82" s="104">
        <f>F82*E82</f>
        <v>0</v>
      </c>
    </row>
    <row r="83" spans="1:7" x14ac:dyDescent="0.3">
      <c r="A83" s="95"/>
      <c r="B83" s="101"/>
      <c r="C83" s="106"/>
      <c r="D83" s="103"/>
      <c r="E83" s="104"/>
      <c r="F83" s="105"/>
      <c r="G83" s="104"/>
    </row>
    <row r="84" spans="1:7" ht="57.6" x14ac:dyDescent="0.3">
      <c r="A84" s="95" t="s">
        <v>231</v>
      </c>
      <c r="B84" s="101" t="s">
        <v>453</v>
      </c>
      <c r="C84" s="106" t="s">
        <v>454</v>
      </c>
      <c r="D84" s="103" t="s">
        <v>21</v>
      </c>
      <c r="E84" s="104">
        <v>1</v>
      </c>
      <c r="F84" s="105"/>
      <c r="G84" s="104">
        <f>F84*E84</f>
        <v>0</v>
      </c>
    </row>
    <row r="85" spans="1:7" x14ac:dyDescent="0.3">
      <c r="A85" s="95"/>
      <c r="B85" s="101"/>
      <c r="C85" s="106"/>
      <c r="D85" s="103"/>
      <c r="E85" s="104"/>
      <c r="F85" s="105"/>
      <c r="G85" s="104"/>
    </row>
    <row r="86" spans="1:7" ht="216" x14ac:dyDescent="0.3">
      <c r="A86" s="95" t="s">
        <v>186</v>
      </c>
      <c r="B86" s="101" t="s">
        <v>216</v>
      </c>
      <c r="C86" s="106" t="s">
        <v>455</v>
      </c>
      <c r="D86" s="103" t="s">
        <v>218</v>
      </c>
      <c r="E86" s="104">
        <v>1</v>
      </c>
      <c r="F86" s="105"/>
      <c r="G86" s="104">
        <f>E86*F86</f>
        <v>0</v>
      </c>
    </row>
    <row r="87" spans="1:7" x14ac:dyDescent="0.3">
      <c r="A87" s="95"/>
      <c r="B87" s="101"/>
      <c r="C87" s="106"/>
      <c r="D87" s="103"/>
      <c r="E87" s="104"/>
      <c r="F87" s="105"/>
      <c r="G87" s="104"/>
    </row>
    <row r="88" spans="1:7" ht="118.5" customHeight="1" x14ac:dyDescent="0.3">
      <c r="A88" s="95" t="s">
        <v>188</v>
      </c>
      <c r="B88" s="143" t="s">
        <v>216</v>
      </c>
      <c r="C88" s="106" t="s">
        <v>456</v>
      </c>
      <c r="D88" s="103" t="s">
        <v>218</v>
      </c>
      <c r="E88" s="104">
        <v>1</v>
      </c>
      <c r="F88" s="105"/>
      <c r="G88" s="104">
        <f>E88*F88</f>
        <v>0</v>
      </c>
    </row>
    <row r="89" spans="1:7" ht="15" thickBot="1" x14ac:dyDescent="0.35">
      <c r="A89" s="95"/>
      <c r="B89" s="101"/>
      <c r="C89" s="106"/>
      <c r="D89" s="103"/>
      <c r="E89" s="104"/>
      <c r="F89" s="105"/>
      <c r="G89" s="104"/>
    </row>
    <row r="90" spans="1:7" ht="12.75" customHeight="1" thickBot="1" x14ac:dyDescent="0.35">
      <c r="A90" s="110"/>
      <c r="B90" s="111" t="s">
        <v>258</v>
      </c>
      <c r="C90" s="255" t="s">
        <v>266</v>
      </c>
      <c r="D90" s="152"/>
      <c r="E90" s="137"/>
      <c r="F90" s="138"/>
      <c r="G90" s="153">
        <f>SUM(G75:G89)</f>
        <v>0</v>
      </c>
    </row>
    <row r="91" spans="1:7" ht="12.75" customHeight="1" thickBot="1" x14ac:dyDescent="0.35">
      <c r="A91" s="246"/>
      <c r="B91" s="247"/>
      <c r="C91" s="256"/>
      <c r="D91" s="244"/>
      <c r="E91" s="250"/>
      <c r="F91" s="254"/>
      <c r="G91" s="257"/>
    </row>
    <row r="92" spans="1:7" ht="16.2" thickBot="1" x14ac:dyDescent="0.35">
      <c r="A92" s="156"/>
      <c r="B92" s="157" t="s">
        <v>267</v>
      </c>
      <c r="C92" s="158" t="s">
        <v>189</v>
      </c>
      <c r="D92" s="89"/>
      <c r="E92" s="90"/>
      <c r="F92" s="91"/>
      <c r="G92" s="92"/>
    </row>
    <row r="93" spans="1:7" x14ac:dyDescent="0.3">
      <c r="A93" s="159"/>
      <c r="B93" s="101"/>
      <c r="C93" s="106"/>
      <c r="D93" s="103"/>
      <c r="E93" s="104"/>
      <c r="F93" s="105"/>
      <c r="G93" s="104"/>
    </row>
    <row r="94" spans="1:7" s="689" customFormat="1" ht="141.75" customHeight="1" x14ac:dyDescent="0.3">
      <c r="A94" s="695" t="s">
        <v>3</v>
      </c>
      <c r="B94" s="696" t="s">
        <v>175</v>
      </c>
      <c r="C94" s="697" t="s">
        <v>636</v>
      </c>
      <c r="D94" s="706" t="s">
        <v>21</v>
      </c>
      <c r="E94" s="707">
        <v>1</v>
      </c>
      <c r="F94" s="708">
        <v>500</v>
      </c>
      <c r="G94" s="707">
        <f>E94*F94</f>
        <v>500</v>
      </c>
    </row>
    <row r="95" spans="1:7" s="689" customFormat="1" x14ac:dyDescent="0.3">
      <c r="A95" s="695"/>
      <c r="B95" s="702"/>
      <c r="C95" s="709"/>
      <c r="D95" s="706"/>
      <c r="E95" s="707"/>
      <c r="F95" s="708"/>
      <c r="G95" s="707"/>
    </row>
    <row r="96" spans="1:7" s="689" customFormat="1" ht="132" x14ac:dyDescent="0.3">
      <c r="A96" s="695" t="s">
        <v>182</v>
      </c>
      <c r="B96" s="696" t="s">
        <v>177</v>
      </c>
      <c r="C96" s="697" t="s">
        <v>628</v>
      </c>
      <c r="D96" s="706" t="s">
        <v>21</v>
      </c>
      <c r="E96" s="707">
        <v>1</v>
      </c>
      <c r="F96" s="708">
        <v>350</v>
      </c>
      <c r="G96" s="707">
        <f>E96*F96</f>
        <v>350</v>
      </c>
    </row>
    <row r="97" spans="1:7" x14ac:dyDescent="0.3">
      <c r="A97" s="159"/>
      <c r="B97" s="160"/>
      <c r="C97" s="106"/>
      <c r="D97" s="103"/>
      <c r="E97" s="104"/>
      <c r="F97" s="105"/>
      <c r="G97" s="104"/>
    </row>
    <row r="98" spans="1:7" ht="43.2" x14ac:dyDescent="0.3">
      <c r="A98" s="159" t="s">
        <v>184</v>
      </c>
      <c r="B98" s="101" t="s">
        <v>178</v>
      </c>
      <c r="C98" s="120" t="s">
        <v>268</v>
      </c>
      <c r="D98" s="103" t="s">
        <v>21</v>
      </c>
      <c r="E98" s="104">
        <v>1</v>
      </c>
      <c r="F98" s="105"/>
      <c r="G98" s="104">
        <f>E98*F98</f>
        <v>0</v>
      </c>
    </row>
    <row r="99" spans="1:7" x14ac:dyDescent="0.3">
      <c r="A99" s="159"/>
      <c r="B99" s="101"/>
      <c r="C99" s="120"/>
      <c r="D99" s="103"/>
      <c r="E99" s="104"/>
      <c r="F99" s="105"/>
      <c r="G99" s="104"/>
    </row>
    <row r="100" spans="1:7" ht="43.2" x14ac:dyDescent="0.3">
      <c r="A100" s="159" t="s">
        <v>231</v>
      </c>
      <c r="B100" s="101" t="s">
        <v>178</v>
      </c>
      <c r="C100" s="120" t="s">
        <v>269</v>
      </c>
      <c r="D100" s="103" t="s">
        <v>21</v>
      </c>
      <c r="E100" s="104">
        <v>1</v>
      </c>
      <c r="F100" s="105"/>
      <c r="G100" s="104">
        <f>E100*F100</f>
        <v>0</v>
      </c>
    </row>
    <row r="101" spans="1:7" ht="15" thickBot="1" x14ac:dyDescent="0.35">
      <c r="A101" s="159"/>
      <c r="B101" s="101"/>
      <c r="C101" s="120"/>
      <c r="D101" s="103"/>
      <c r="E101" s="104"/>
      <c r="F101" s="105"/>
      <c r="G101" s="104"/>
    </row>
    <row r="102" spans="1:7" ht="15" thickBot="1" x14ac:dyDescent="0.35">
      <c r="A102" s="161"/>
      <c r="B102" s="162" t="s">
        <v>267</v>
      </c>
      <c r="C102" s="163" t="s">
        <v>270</v>
      </c>
      <c r="D102" s="164"/>
      <c r="E102" s="163"/>
      <c r="F102" s="163"/>
      <c r="G102" s="112">
        <f>SUM(G93:G101)</f>
        <v>850</v>
      </c>
    </row>
    <row r="103" spans="1:7" x14ac:dyDescent="0.3">
      <c r="A103" s="258"/>
      <c r="B103" s="259"/>
      <c r="C103" s="145"/>
      <c r="D103" s="241"/>
      <c r="E103" s="145"/>
      <c r="F103" s="145"/>
      <c r="G103" s="250"/>
    </row>
  </sheetData>
  <mergeCells count="10">
    <mergeCell ref="A2:G3"/>
    <mergeCell ref="A4:G5"/>
    <mergeCell ref="B7:E7"/>
    <mergeCell ref="B8:E8"/>
    <mergeCell ref="B9:E9"/>
    <mergeCell ref="C28:F28"/>
    <mergeCell ref="B10:E10"/>
    <mergeCell ref="B11:E11"/>
    <mergeCell ref="A12:G12"/>
    <mergeCell ref="A16:G16"/>
  </mergeCells>
  <pageMargins left="0.7" right="0.7" top="0.75" bottom="0.75" header="0.3" footer="0.3"/>
  <pageSetup paperSize="9" scale="84" orientation="portrait" r:id="rId1"/>
  <rowBreaks count="2" manualBreakCount="2">
    <brk id="79" max="6" man="1"/>
    <brk id="95"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7"/>
  <sheetViews>
    <sheetView topLeftCell="A78" zoomScaleNormal="100" workbookViewId="0">
      <selection activeCell="H85" sqref="H85"/>
    </sheetView>
  </sheetViews>
  <sheetFormatPr defaultRowHeight="14.4" x14ac:dyDescent="0.3"/>
  <cols>
    <col min="2" max="2" width="4.6640625" style="133" customWidth="1"/>
    <col min="3" max="3" width="7.5546875" style="133" customWidth="1"/>
    <col min="4" max="4" width="25.109375" customWidth="1"/>
    <col min="5" max="5" width="6.109375" style="133" customWidth="1"/>
    <col min="6" max="6" width="9.88671875" customWidth="1"/>
    <col min="7" max="7" width="13.33203125" customWidth="1"/>
    <col min="8" max="8" width="17.6640625" customWidth="1"/>
  </cols>
  <sheetData>
    <row r="1" spans="2:9" x14ac:dyDescent="0.3">
      <c r="B1" s="862" t="s">
        <v>572</v>
      </c>
      <c r="C1" s="862"/>
      <c r="D1" s="862"/>
      <c r="E1" s="862"/>
      <c r="F1" s="862"/>
      <c r="G1" s="862"/>
      <c r="H1" s="862"/>
    </row>
    <row r="3" spans="2:9" x14ac:dyDescent="0.3">
      <c r="B3" s="733" t="s">
        <v>209</v>
      </c>
      <c r="C3" s="733" t="s">
        <v>210</v>
      </c>
      <c r="D3" s="733" t="s">
        <v>211</v>
      </c>
      <c r="E3" s="733" t="s">
        <v>212</v>
      </c>
      <c r="F3" s="733" t="s">
        <v>213</v>
      </c>
      <c r="G3" s="733" t="s">
        <v>654</v>
      </c>
      <c r="H3" s="733" t="s">
        <v>653</v>
      </c>
    </row>
    <row r="4" spans="2:9" ht="15" thickBot="1" x14ac:dyDescent="0.35">
      <c r="D4" s="243"/>
      <c r="E4" s="244"/>
      <c r="F4" s="245"/>
      <c r="G4" s="245"/>
      <c r="H4" s="245"/>
    </row>
    <row r="5" spans="2:9" s="94" customFormat="1" ht="16.2" thickBot="1" x14ac:dyDescent="0.35">
      <c r="B5" s="86"/>
      <c r="C5" s="87" t="s">
        <v>214</v>
      </c>
      <c r="D5" s="88" t="s">
        <v>215</v>
      </c>
      <c r="E5" s="89"/>
      <c r="F5" s="90"/>
      <c r="G5" s="91"/>
      <c r="H5" s="92"/>
      <c r="I5" s="93"/>
    </row>
    <row r="6" spans="2:9" s="94" customFormat="1" ht="15.6" x14ac:dyDescent="0.3">
      <c r="B6" s="95"/>
      <c r="C6" s="96"/>
      <c r="D6" s="97"/>
      <c r="E6" s="98"/>
      <c r="F6" s="99"/>
      <c r="G6" s="100"/>
      <c r="H6" s="99"/>
      <c r="I6" s="93"/>
    </row>
    <row r="7" spans="2:9" s="94" customFormat="1" ht="43.2" x14ac:dyDescent="0.3">
      <c r="B7" s="95" t="s">
        <v>1</v>
      </c>
      <c r="C7" s="101" t="s">
        <v>216</v>
      </c>
      <c r="D7" s="106" t="s">
        <v>652</v>
      </c>
      <c r="E7" s="103" t="s">
        <v>218</v>
      </c>
      <c r="F7" s="104">
        <v>1</v>
      </c>
      <c r="G7" s="105"/>
      <c r="H7" s="104">
        <f>F7*G7</f>
        <v>0</v>
      </c>
      <c r="I7" s="93"/>
    </row>
    <row r="8" spans="2:9" s="94" customFormat="1" ht="15.6" x14ac:dyDescent="0.3">
      <c r="B8" s="95"/>
      <c r="C8" s="96"/>
      <c r="D8" s="97"/>
      <c r="E8" s="98"/>
      <c r="F8" s="99"/>
      <c r="G8" s="100"/>
      <c r="H8" s="99"/>
      <c r="I8" s="93"/>
    </row>
    <row r="9" spans="2:9" s="94" customFormat="1" ht="43.2" x14ac:dyDescent="0.3">
      <c r="B9" s="95" t="s">
        <v>3</v>
      </c>
      <c r="C9" s="101" t="s">
        <v>219</v>
      </c>
      <c r="D9" s="106" t="s">
        <v>220</v>
      </c>
      <c r="E9" s="103" t="s">
        <v>21</v>
      </c>
      <c r="F9" s="104">
        <v>5</v>
      </c>
      <c r="G9" s="105"/>
      <c r="H9" s="104">
        <f>F9*G9</f>
        <v>0</v>
      </c>
      <c r="I9" s="93"/>
    </row>
    <row r="10" spans="2:9" s="94" customFormat="1" ht="15.6" x14ac:dyDescent="0.3">
      <c r="B10" s="95"/>
      <c r="C10" s="101"/>
      <c r="D10" s="107"/>
      <c r="E10" s="98"/>
      <c r="F10" s="99"/>
      <c r="G10" s="100"/>
      <c r="H10" s="99"/>
      <c r="I10" s="93"/>
    </row>
    <row r="11" spans="2:9" s="94" customFormat="1" ht="129.6" x14ac:dyDescent="0.3">
      <c r="B11" s="95" t="s">
        <v>182</v>
      </c>
      <c r="C11" s="101" t="s">
        <v>221</v>
      </c>
      <c r="D11" s="120" t="s">
        <v>222</v>
      </c>
      <c r="E11" s="103" t="s">
        <v>169</v>
      </c>
      <c r="F11" s="104">
        <v>34</v>
      </c>
      <c r="G11" s="105"/>
      <c r="H11" s="104">
        <f>F11*G11</f>
        <v>0</v>
      </c>
      <c r="I11" s="93"/>
    </row>
    <row r="12" spans="2:9" s="94" customFormat="1" ht="16.2" thickBot="1" x14ac:dyDescent="0.35">
      <c r="B12" s="95"/>
      <c r="C12" s="95"/>
      <c r="D12" s="109"/>
      <c r="E12" s="98"/>
      <c r="F12" s="99"/>
      <c r="G12" s="100"/>
      <c r="H12" s="99"/>
      <c r="I12" s="93"/>
    </row>
    <row r="13" spans="2:9" ht="15" thickBot="1" x14ac:dyDescent="0.35">
      <c r="B13" s="110"/>
      <c r="C13" s="111" t="s">
        <v>214</v>
      </c>
      <c r="D13" s="837" t="s">
        <v>223</v>
      </c>
      <c r="E13" s="837"/>
      <c r="F13" s="837"/>
      <c r="G13" s="837"/>
      <c r="H13" s="112">
        <f>SUM(H6:H12)</f>
        <v>0</v>
      </c>
    </row>
    <row r="14" spans="2:9" ht="15" thickBot="1" x14ac:dyDescent="0.35">
      <c r="B14" s="246"/>
      <c r="C14" s="247"/>
      <c r="D14" s="248"/>
      <c r="E14" s="244"/>
      <c r="F14" s="245"/>
      <c r="G14" s="249"/>
      <c r="H14" s="250"/>
    </row>
    <row r="15" spans="2:9" s="94" customFormat="1" ht="16.2" thickBot="1" x14ac:dyDescent="0.35">
      <c r="B15" s="86"/>
      <c r="C15" s="87" t="s">
        <v>224</v>
      </c>
      <c r="D15" s="88" t="s">
        <v>181</v>
      </c>
      <c r="E15" s="89"/>
      <c r="F15" s="90"/>
      <c r="G15" s="91"/>
      <c r="H15" s="92"/>
      <c r="I15" s="119"/>
    </row>
    <row r="16" spans="2:9" s="94" customFormat="1" ht="15.6" x14ac:dyDescent="0.3">
      <c r="B16" s="95"/>
      <c r="C16" s="95"/>
      <c r="D16" s="120"/>
      <c r="E16" s="103"/>
      <c r="F16" s="104"/>
      <c r="G16" s="105"/>
      <c r="H16" s="104"/>
      <c r="I16" s="93"/>
    </row>
    <row r="17" spans="2:9" s="94" customFormat="1" ht="117.75" customHeight="1" x14ac:dyDescent="0.3">
      <c r="B17" s="95" t="s">
        <v>1</v>
      </c>
      <c r="C17" s="121" t="s">
        <v>225</v>
      </c>
      <c r="D17" s="106" t="s">
        <v>226</v>
      </c>
      <c r="E17" s="103" t="s">
        <v>55</v>
      </c>
      <c r="F17" s="104">
        <v>15</v>
      </c>
      <c r="G17" s="105"/>
      <c r="H17" s="104">
        <f>F17*G17</f>
        <v>0</v>
      </c>
      <c r="I17" s="93"/>
    </row>
    <row r="18" spans="2:9" s="94" customFormat="1" ht="15.6" x14ac:dyDescent="0.3">
      <c r="B18" s="95"/>
      <c r="C18" s="95"/>
      <c r="D18" s="120"/>
      <c r="E18" s="103"/>
      <c r="F18" s="104"/>
      <c r="G18" s="105"/>
      <c r="H18" s="104"/>
      <c r="I18" s="93"/>
    </row>
    <row r="19" spans="2:9" s="94" customFormat="1" ht="86.4" x14ac:dyDescent="0.3">
      <c r="B19" s="95" t="s">
        <v>3</v>
      </c>
      <c r="C19" s="121" t="s">
        <v>227</v>
      </c>
      <c r="D19" s="106" t="s">
        <v>228</v>
      </c>
      <c r="E19" s="103" t="s">
        <v>55</v>
      </c>
      <c r="F19" s="104">
        <v>65</v>
      </c>
      <c r="G19" s="105"/>
      <c r="H19" s="104">
        <f>F19*G19</f>
        <v>0</v>
      </c>
      <c r="I19" s="93"/>
    </row>
    <row r="20" spans="2:9" s="94" customFormat="1" ht="15.6" x14ac:dyDescent="0.3">
      <c r="B20" s="95"/>
      <c r="C20" s="101"/>
      <c r="D20" s="122"/>
      <c r="E20" s="98"/>
      <c r="F20" s="123"/>
      <c r="G20" s="100"/>
      <c r="H20" s="99"/>
      <c r="I20" s="93"/>
    </row>
    <row r="21" spans="2:9" s="94" customFormat="1" ht="57.6" x14ac:dyDescent="0.3">
      <c r="B21" s="95" t="s">
        <v>182</v>
      </c>
      <c r="C21" s="121" t="s">
        <v>682</v>
      </c>
      <c r="D21" s="106" t="s">
        <v>691</v>
      </c>
      <c r="E21" s="103" t="s">
        <v>55</v>
      </c>
      <c r="F21" s="104">
        <v>25</v>
      </c>
      <c r="G21" s="105"/>
      <c r="H21" s="104">
        <f>F21*G21</f>
        <v>0</v>
      </c>
      <c r="I21" s="93"/>
    </row>
    <row r="22" spans="2:9" s="94" customFormat="1" ht="15.6" x14ac:dyDescent="0.3">
      <c r="B22" s="95"/>
      <c r="C22" s="121"/>
      <c r="D22" s="106"/>
      <c r="E22" s="103"/>
      <c r="F22" s="104"/>
      <c r="G22" s="105"/>
      <c r="H22" s="104"/>
      <c r="I22" s="93"/>
    </row>
    <row r="23" spans="2:9" s="94" customFormat="1" ht="57.6" x14ac:dyDescent="0.3">
      <c r="B23" s="95" t="s">
        <v>668</v>
      </c>
      <c r="C23" s="121" t="s">
        <v>688</v>
      </c>
      <c r="D23" s="106" t="s">
        <v>690</v>
      </c>
      <c r="E23" s="103" t="s">
        <v>55</v>
      </c>
      <c r="F23" s="104">
        <v>25</v>
      </c>
      <c r="G23" s="105"/>
      <c r="H23" s="104">
        <f>F23*G23</f>
        <v>0</v>
      </c>
      <c r="I23" s="93"/>
    </row>
    <row r="24" spans="2:9" s="94" customFormat="1" ht="15.6" x14ac:dyDescent="0.3">
      <c r="B24" s="95"/>
      <c r="C24" s="95"/>
      <c r="D24" s="124"/>
      <c r="E24" s="125"/>
      <c r="F24" s="126"/>
      <c r="G24" s="127"/>
      <c r="H24" s="128"/>
      <c r="I24" s="93"/>
    </row>
    <row r="25" spans="2:9" s="94" customFormat="1" ht="57.6" x14ac:dyDescent="0.3">
      <c r="B25" s="95" t="s">
        <v>669</v>
      </c>
      <c r="C25" s="101" t="s">
        <v>216</v>
      </c>
      <c r="D25" s="106" t="s">
        <v>230</v>
      </c>
      <c r="E25" s="103" t="s">
        <v>55</v>
      </c>
      <c r="F25" s="104">
        <v>15</v>
      </c>
      <c r="G25" s="105"/>
      <c r="H25" s="104">
        <f>F25*G25</f>
        <v>0</v>
      </c>
      <c r="I25" s="133"/>
    </row>
    <row r="26" spans="2:9" x14ac:dyDescent="0.3">
      <c r="B26" s="95"/>
      <c r="C26" s="101"/>
      <c r="D26" s="106"/>
      <c r="E26" s="103"/>
      <c r="F26" s="104"/>
      <c r="G26" s="105"/>
      <c r="H26" s="104"/>
    </row>
    <row r="27" spans="2:9" ht="111.6" customHeight="1" x14ac:dyDescent="0.3">
      <c r="B27" s="95" t="s">
        <v>670</v>
      </c>
      <c r="C27" s="101" t="s">
        <v>216</v>
      </c>
      <c r="D27" s="106" t="s">
        <v>232</v>
      </c>
      <c r="E27" s="103" t="s">
        <v>55</v>
      </c>
      <c r="F27" s="104">
        <f>F25</f>
        <v>15</v>
      </c>
      <c r="G27" s="105"/>
      <c r="H27" s="104">
        <f>F27*G27</f>
        <v>0</v>
      </c>
      <c r="I27" s="133"/>
    </row>
    <row r="28" spans="2:9" x14ac:dyDescent="0.3">
      <c r="B28" s="95"/>
      <c r="C28" s="101"/>
      <c r="D28" s="106"/>
      <c r="E28" s="103"/>
      <c r="F28" s="104"/>
      <c r="G28" s="105"/>
      <c r="H28" s="104"/>
    </row>
    <row r="29" spans="2:9" ht="72" customHeight="1" x14ac:dyDescent="0.3">
      <c r="B29" s="95" t="s">
        <v>671</v>
      </c>
      <c r="C29" s="101" t="s">
        <v>216</v>
      </c>
      <c r="D29" s="106" t="s">
        <v>233</v>
      </c>
      <c r="E29" s="103" t="s">
        <v>55</v>
      </c>
      <c r="F29" s="104">
        <f>F19+F21-F25</f>
        <v>75</v>
      </c>
      <c r="G29" s="105"/>
      <c r="H29" s="104">
        <f>F29*G29</f>
        <v>0</v>
      </c>
      <c r="I29" s="133"/>
    </row>
    <row r="30" spans="2:9" x14ac:dyDescent="0.3">
      <c r="B30" s="95"/>
      <c r="C30" s="101"/>
      <c r="D30" s="106"/>
      <c r="E30" s="103"/>
      <c r="F30" s="104"/>
      <c r="G30" s="105"/>
      <c r="H30" s="104"/>
    </row>
    <row r="31" spans="2:9" ht="64.95" customHeight="1" x14ac:dyDescent="0.3">
      <c r="B31" s="95" t="s">
        <v>672</v>
      </c>
      <c r="C31" s="121" t="s">
        <v>234</v>
      </c>
      <c r="D31" s="120" t="s">
        <v>235</v>
      </c>
      <c r="E31" s="103" t="s">
        <v>28</v>
      </c>
      <c r="F31" s="104">
        <v>34</v>
      </c>
      <c r="G31" s="105"/>
      <c r="H31" s="104">
        <f>F31*G31</f>
        <v>0</v>
      </c>
    </row>
    <row r="32" spans="2:9" x14ac:dyDescent="0.3">
      <c r="B32" s="95"/>
      <c r="C32" s="121"/>
      <c r="D32" s="120"/>
      <c r="E32" s="103"/>
      <c r="F32" s="104"/>
      <c r="G32" s="105"/>
      <c r="H32" s="104"/>
    </row>
    <row r="33" spans="2:9" ht="39.75" customHeight="1" x14ac:dyDescent="0.3">
      <c r="B33" s="95" t="s">
        <v>673</v>
      </c>
      <c r="C33" s="101" t="s">
        <v>216</v>
      </c>
      <c r="D33" s="120" t="s">
        <v>236</v>
      </c>
      <c r="E33" s="103" t="s">
        <v>28</v>
      </c>
      <c r="F33" s="104">
        <v>50</v>
      </c>
      <c r="G33" s="105"/>
      <c r="H33" s="104">
        <f>F33*G33</f>
        <v>0</v>
      </c>
    </row>
    <row r="34" spans="2:9" x14ac:dyDescent="0.3">
      <c r="B34" s="95"/>
      <c r="C34" s="101"/>
      <c r="D34" s="120"/>
      <c r="E34" s="103"/>
      <c r="F34" s="104"/>
      <c r="G34" s="105"/>
      <c r="H34" s="104"/>
    </row>
    <row r="35" spans="2:9" ht="43.2" x14ac:dyDescent="0.3">
      <c r="B35" s="95" t="s">
        <v>674</v>
      </c>
      <c r="C35" s="101" t="s">
        <v>75</v>
      </c>
      <c r="D35" s="120" t="s">
        <v>237</v>
      </c>
      <c r="E35" s="103" t="s">
        <v>28</v>
      </c>
      <c r="F35" s="104">
        <f>F33</f>
        <v>50</v>
      </c>
      <c r="G35" s="105"/>
      <c r="H35" s="104">
        <f>F35*G35</f>
        <v>0</v>
      </c>
      <c r="I35" s="133"/>
    </row>
    <row r="36" spans="2:9" x14ac:dyDescent="0.3">
      <c r="B36" s="95"/>
      <c r="C36" s="101"/>
      <c r="D36" s="120"/>
      <c r="E36" s="103"/>
      <c r="F36" s="104"/>
      <c r="G36" s="105"/>
      <c r="H36" s="104"/>
    </row>
    <row r="37" spans="2:9" ht="28.8" x14ac:dyDescent="0.3">
      <c r="B37" s="95" t="s">
        <v>677</v>
      </c>
      <c r="C37" s="101" t="s">
        <v>78</v>
      </c>
      <c r="D37" s="120" t="s">
        <v>238</v>
      </c>
      <c r="E37" s="103" t="s">
        <v>28</v>
      </c>
      <c r="F37" s="104">
        <f>F35</f>
        <v>50</v>
      </c>
      <c r="G37" s="105"/>
      <c r="H37" s="104">
        <f>F37*G37</f>
        <v>0</v>
      </c>
      <c r="I37" s="133"/>
    </row>
    <row r="38" spans="2:9" ht="15" thickBot="1" x14ac:dyDescent="0.35">
      <c r="B38" s="95"/>
      <c r="C38" s="101"/>
      <c r="D38" s="120"/>
      <c r="E38" s="103"/>
      <c r="F38" s="104"/>
      <c r="G38" s="105"/>
      <c r="H38" s="104"/>
    </row>
    <row r="39" spans="2:9" ht="15" thickBot="1" x14ac:dyDescent="0.35">
      <c r="B39" s="134"/>
      <c r="C39" s="111" t="s">
        <v>224</v>
      </c>
      <c r="D39" s="135" t="s">
        <v>239</v>
      </c>
      <c r="E39" s="136"/>
      <c r="F39" s="137"/>
      <c r="G39" s="138"/>
      <c r="H39" s="112">
        <f>SUM(H16:H38)</f>
        <v>0</v>
      </c>
    </row>
    <row r="40" spans="2:9" ht="15" thickBot="1" x14ac:dyDescent="0.35">
      <c r="G40" s="140"/>
    </row>
    <row r="41" spans="2:9" ht="16.2" thickBot="1" x14ac:dyDescent="0.35">
      <c r="B41" s="86"/>
      <c r="C41" s="87" t="s">
        <v>240</v>
      </c>
      <c r="D41" s="88" t="s">
        <v>241</v>
      </c>
      <c r="E41" s="89"/>
      <c r="F41" s="90"/>
      <c r="G41" s="91"/>
      <c r="H41" s="92"/>
    </row>
    <row r="42" spans="2:9" x14ac:dyDescent="0.3">
      <c r="B42" s="95"/>
      <c r="C42" s="101"/>
      <c r="D42" s="120"/>
      <c r="E42" s="103"/>
      <c r="F42" s="104"/>
      <c r="G42" s="105"/>
      <c r="H42" s="104"/>
    </row>
    <row r="43" spans="2:9" ht="57.6" x14ac:dyDescent="0.3">
      <c r="B43" s="95" t="s">
        <v>1</v>
      </c>
      <c r="C43" s="101" t="s">
        <v>242</v>
      </c>
      <c r="D43" s="120" t="s">
        <v>243</v>
      </c>
      <c r="E43" s="103" t="s">
        <v>28</v>
      </c>
      <c r="F43" s="104">
        <v>36</v>
      </c>
      <c r="G43" s="105"/>
      <c r="H43" s="104">
        <f>F43*G43</f>
        <v>0</v>
      </c>
    </row>
    <row r="44" spans="2:9" x14ac:dyDescent="0.3">
      <c r="B44" s="95"/>
      <c r="C44" s="101"/>
      <c r="D44" s="106"/>
      <c r="E44" s="103"/>
      <c r="F44" s="104"/>
      <c r="G44" s="105"/>
      <c r="H44" s="104"/>
    </row>
    <row r="45" spans="2:9" ht="79.2" x14ac:dyDescent="0.3">
      <c r="B45" s="95" t="s">
        <v>3</v>
      </c>
      <c r="C45" s="121" t="s">
        <v>244</v>
      </c>
      <c r="D45" s="141" t="s">
        <v>245</v>
      </c>
      <c r="E45" s="103" t="s">
        <v>55</v>
      </c>
      <c r="F45" s="104">
        <v>16</v>
      </c>
      <c r="G45" s="105"/>
      <c r="H45" s="104">
        <f>F45*G45</f>
        <v>0</v>
      </c>
    </row>
    <row r="46" spans="2:9" x14ac:dyDescent="0.3">
      <c r="B46" s="142"/>
      <c r="C46" s="143"/>
      <c r="D46" s="120"/>
      <c r="E46" s="144"/>
      <c r="F46" s="99"/>
      <c r="G46" s="100"/>
      <c r="H46" s="99"/>
    </row>
    <row r="47" spans="2:9" ht="115.2" x14ac:dyDescent="0.3">
      <c r="B47" s="142" t="s">
        <v>182</v>
      </c>
      <c r="C47" s="143" t="s">
        <v>216</v>
      </c>
      <c r="D47" s="106" t="s">
        <v>651</v>
      </c>
      <c r="E47" s="144" t="s">
        <v>55</v>
      </c>
      <c r="F47" s="104">
        <v>32</v>
      </c>
      <c r="G47" s="105"/>
      <c r="H47" s="104">
        <f>F47*G47</f>
        <v>0</v>
      </c>
    </row>
    <row r="48" spans="2:9" x14ac:dyDescent="0.3">
      <c r="B48" s="142"/>
      <c r="C48" s="143"/>
      <c r="D48" s="106"/>
      <c r="E48" s="144"/>
      <c r="F48" s="99"/>
      <c r="G48" s="100"/>
      <c r="H48" s="99"/>
    </row>
    <row r="49" spans="1:9" ht="72" x14ac:dyDescent="0.3">
      <c r="B49" s="142" t="s">
        <v>184</v>
      </c>
      <c r="C49" s="143" t="s">
        <v>216</v>
      </c>
      <c r="D49" s="106" t="s">
        <v>643</v>
      </c>
      <c r="E49" s="144" t="s">
        <v>169</v>
      </c>
      <c r="F49" s="104">
        <v>34</v>
      </c>
      <c r="G49" s="105"/>
      <c r="H49" s="104">
        <f>F49*G49</f>
        <v>0</v>
      </c>
    </row>
    <row r="50" spans="1:9" x14ac:dyDescent="0.3">
      <c r="B50" s="142"/>
      <c r="C50" s="143"/>
      <c r="D50" s="106"/>
      <c r="E50" s="144"/>
      <c r="F50" s="99"/>
      <c r="G50" s="100"/>
      <c r="H50" s="99"/>
    </row>
    <row r="51" spans="1:9" ht="43.2" x14ac:dyDescent="0.3">
      <c r="B51" s="142" t="s">
        <v>231</v>
      </c>
      <c r="C51" s="143" t="s">
        <v>248</v>
      </c>
      <c r="D51" s="106" t="s">
        <v>249</v>
      </c>
      <c r="E51" s="103" t="s">
        <v>28</v>
      </c>
      <c r="F51" s="104">
        <v>5</v>
      </c>
      <c r="G51" s="105"/>
      <c r="H51" s="104">
        <f>F51*G51</f>
        <v>0</v>
      </c>
    </row>
    <row r="52" spans="1:9" x14ac:dyDescent="0.3">
      <c r="B52" s="142"/>
      <c r="C52" s="143"/>
      <c r="D52" s="106"/>
      <c r="E52" s="144"/>
      <c r="F52" s="99"/>
      <c r="G52" s="100"/>
      <c r="H52" s="99"/>
    </row>
    <row r="53" spans="1:9" ht="43.2" x14ac:dyDescent="0.3">
      <c r="B53" s="142" t="s">
        <v>186</v>
      </c>
      <c r="C53" s="143" t="s">
        <v>250</v>
      </c>
      <c r="D53" s="106" t="s">
        <v>251</v>
      </c>
      <c r="E53" s="103" t="s">
        <v>28</v>
      </c>
      <c r="F53" s="104">
        <v>20</v>
      </c>
      <c r="G53" s="105"/>
      <c r="H53" s="104">
        <f>F53*G53</f>
        <v>0</v>
      </c>
    </row>
    <row r="54" spans="1:9" x14ac:dyDescent="0.3">
      <c r="B54" s="142"/>
      <c r="C54" s="143"/>
      <c r="D54" s="106"/>
      <c r="E54" s="144"/>
      <c r="F54" s="99"/>
      <c r="G54" s="100"/>
      <c r="H54" s="99"/>
    </row>
    <row r="55" spans="1:9" ht="72" x14ac:dyDescent="0.3">
      <c r="B55" s="142" t="s">
        <v>188</v>
      </c>
      <c r="C55" s="121" t="s">
        <v>252</v>
      </c>
      <c r="D55" s="106" t="s">
        <v>253</v>
      </c>
      <c r="E55" s="144" t="s">
        <v>55</v>
      </c>
      <c r="F55" s="104">
        <v>5.5</v>
      </c>
      <c r="G55" s="105"/>
      <c r="H55" s="104">
        <f>F55*G55</f>
        <v>0</v>
      </c>
    </row>
    <row r="56" spans="1:9" x14ac:dyDescent="0.3">
      <c r="B56" s="142"/>
      <c r="C56" s="143"/>
      <c r="D56" s="106"/>
      <c r="E56" s="144"/>
      <c r="F56" s="99"/>
      <c r="G56" s="100"/>
      <c r="H56" s="99"/>
    </row>
    <row r="57" spans="1:9" ht="86.4" x14ac:dyDescent="0.3">
      <c r="B57" s="142" t="s">
        <v>190</v>
      </c>
      <c r="C57" s="143" t="s">
        <v>254</v>
      </c>
      <c r="D57" s="120" t="s">
        <v>255</v>
      </c>
      <c r="E57" s="103" t="s">
        <v>256</v>
      </c>
      <c r="F57" s="104">
        <v>309.60000000000002</v>
      </c>
      <c r="G57" s="105"/>
      <c r="H57" s="104">
        <f>F57*G57</f>
        <v>0</v>
      </c>
    </row>
    <row r="58" spans="1:9" ht="15" thickBot="1" x14ac:dyDescent="0.35">
      <c r="B58" s="142"/>
      <c r="C58" s="143"/>
      <c r="D58" s="120"/>
      <c r="E58" s="144"/>
      <c r="F58" s="99"/>
      <c r="G58" s="100"/>
      <c r="H58" s="99"/>
    </row>
    <row r="59" spans="1:9" ht="15" thickBot="1" x14ac:dyDescent="0.35">
      <c r="A59" s="145"/>
      <c r="B59" s="134"/>
      <c r="C59" s="111" t="s">
        <v>240</v>
      </c>
      <c r="D59" s="715" t="s">
        <v>257</v>
      </c>
      <c r="E59" s="136"/>
      <c r="F59" s="137"/>
      <c r="G59" s="138"/>
      <c r="H59" s="112">
        <f>SUM(H42:H58)</f>
        <v>0</v>
      </c>
      <c r="I59" s="251"/>
    </row>
    <row r="60" spans="1:9" ht="15.75" customHeight="1" thickBot="1" x14ac:dyDescent="0.35">
      <c r="A60" s="145"/>
      <c r="B60" s="247"/>
      <c r="C60" s="247"/>
      <c r="D60" s="252"/>
      <c r="E60" s="253"/>
      <c r="F60" s="250"/>
      <c r="G60" s="254"/>
      <c r="H60" s="250"/>
    </row>
    <row r="61" spans="1:9" ht="15.75" customHeight="1" thickBot="1" x14ac:dyDescent="0.35">
      <c r="A61" s="145"/>
      <c r="B61" s="86"/>
      <c r="C61" s="87" t="s">
        <v>258</v>
      </c>
      <c r="D61" s="88" t="s">
        <v>185</v>
      </c>
      <c r="E61" s="89"/>
      <c r="F61" s="90"/>
      <c r="G61" s="91"/>
      <c r="H61" s="92"/>
    </row>
    <row r="62" spans="1:9" ht="15.75" customHeight="1" x14ac:dyDescent="0.3">
      <c r="A62" s="145"/>
      <c r="B62" s="95"/>
      <c r="C62" s="101"/>
      <c r="D62" s="106"/>
      <c r="E62" s="103"/>
      <c r="F62" s="104"/>
      <c r="G62" s="105"/>
      <c r="H62" s="104"/>
    </row>
    <row r="63" spans="1:9" ht="57.75" customHeight="1" x14ac:dyDescent="0.3">
      <c r="A63" s="145"/>
      <c r="B63" s="95" t="s">
        <v>1</v>
      </c>
      <c r="C63" s="101" t="s">
        <v>216</v>
      </c>
      <c r="D63" s="106" t="s">
        <v>259</v>
      </c>
      <c r="E63" s="103" t="s">
        <v>55</v>
      </c>
      <c r="F63" s="104">
        <v>28</v>
      </c>
      <c r="G63" s="105"/>
      <c r="H63" s="104">
        <f>F63*G63</f>
        <v>0</v>
      </c>
    </row>
    <row r="64" spans="1:9" x14ac:dyDescent="0.3">
      <c r="A64" s="145"/>
      <c r="B64" s="95"/>
      <c r="C64" s="101"/>
      <c r="D64" s="106"/>
      <c r="E64" s="103"/>
      <c r="F64" s="104"/>
      <c r="G64" s="105"/>
      <c r="H64" s="104"/>
    </row>
    <row r="65" spans="1:8" ht="72" x14ac:dyDescent="0.3">
      <c r="A65" s="145"/>
      <c r="B65" s="95" t="s">
        <v>3</v>
      </c>
      <c r="C65" s="101" t="s">
        <v>216</v>
      </c>
      <c r="D65" s="106" t="s">
        <v>260</v>
      </c>
      <c r="E65" s="103" t="s">
        <v>169</v>
      </c>
      <c r="F65" s="104">
        <v>35</v>
      </c>
      <c r="G65" s="105"/>
      <c r="H65" s="104">
        <f>G65*F65</f>
        <v>0</v>
      </c>
    </row>
    <row r="66" spans="1:8" x14ac:dyDescent="0.3">
      <c r="A66" s="145"/>
      <c r="B66" s="95"/>
      <c r="C66" s="101"/>
      <c r="D66" s="106"/>
      <c r="E66" s="103"/>
      <c r="F66" s="104"/>
      <c r="G66" s="105"/>
      <c r="H66" s="104"/>
    </row>
    <row r="67" spans="1:8" ht="95.4" customHeight="1" x14ac:dyDescent="0.3">
      <c r="A67" s="145"/>
      <c r="B67" s="95" t="s">
        <v>182</v>
      </c>
      <c r="C67" s="101" t="s">
        <v>216</v>
      </c>
      <c r="D67" s="106" t="s">
        <v>261</v>
      </c>
      <c r="E67" s="103" t="s">
        <v>169</v>
      </c>
      <c r="F67" s="104">
        <v>18</v>
      </c>
      <c r="G67" s="105"/>
      <c r="H67" s="104">
        <f>G67*F67</f>
        <v>0</v>
      </c>
    </row>
    <row r="68" spans="1:8" x14ac:dyDescent="0.3">
      <c r="A68" s="145"/>
      <c r="B68" s="95"/>
      <c r="C68" s="101"/>
      <c r="D68" s="106"/>
      <c r="E68" s="103"/>
      <c r="F68" s="104"/>
      <c r="G68" s="105"/>
      <c r="H68" s="104"/>
    </row>
    <row r="69" spans="1:8" ht="88.95" customHeight="1" x14ac:dyDescent="0.3">
      <c r="A69" s="145"/>
      <c r="B69" s="95" t="s">
        <v>184</v>
      </c>
      <c r="C69" s="101" t="s">
        <v>650</v>
      </c>
      <c r="D69" s="106" t="s">
        <v>649</v>
      </c>
      <c r="E69" s="103" t="s">
        <v>21</v>
      </c>
      <c r="F69" s="104">
        <v>1</v>
      </c>
      <c r="G69" s="105"/>
      <c r="H69" s="104">
        <f>G69*F69</f>
        <v>0</v>
      </c>
    </row>
    <row r="70" spans="1:8" x14ac:dyDescent="0.3">
      <c r="A70" s="145"/>
      <c r="B70" s="95"/>
      <c r="C70" s="101"/>
      <c r="D70" s="106"/>
      <c r="E70" s="103"/>
      <c r="F70" s="104"/>
      <c r="G70" s="105"/>
      <c r="H70" s="104"/>
    </row>
    <row r="71" spans="1:8" ht="57.6" x14ac:dyDescent="0.3">
      <c r="A71" s="145"/>
      <c r="B71" s="95" t="s">
        <v>231</v>
      </c>
      <c r="C71" s="101" t="s">
        <v>648</v>
      </c>
      <c r="D71" s="106" t="s">
        <v>647</v>
      </c>
      <c r="E71" s="103" t="s">
        <v>21</v>
      </c>
      <c r="F71" s="104">
        <v>1</v>
      </c>
      <c r="G71" s="105"/>
      <c r="H71" s="104">
        <f>G71*F71</f>
        <v>0</v>
      </c>
    </row>
    <row r="72" spans="1:8" ht="15" thickBot="1" x14ac:dyDescent="0.35">
      <c r="A72" s="145"/>
      <c r="B72" s="95"/>
      <c r="C72" s="101"/>
      <c r="D72" s="106"/>
      <c r="E72" s="103"/>
      <c r="F72" s="104"/>
      <c r="G72" s="105"/>
      <c r="H72" s="104"/>
    </row>
    <row r="73" spans="1:8" ht="12.75" customHeight="1" thickBot="1" x14ac:dyDescent="0.35">
      <c r="A73" s="145"/>
      <c r="B73" s="110"/>
      <c r="C73" s="111" t="s">
        <v>258</v>
      </c>
      <c r="D73" s="255" t="s">
        <v>266</v>
      </c>
      <c r="E73" s="152"/>
      <c r="F73" s="137"/>
      <c r="G73" s="138"/>
      <c r="H73" s="153">
        <f>SUM(H62:H72)</f>
        <v>0</v>
      </c>
    </row>
    <row r="74" spans="1:8" ht="15" thickBot="1" x14ac:dyDescent="0.35">
      <c r="A74" s="145"/>
      <c r="B74" s="258"/>
      <c r="C74" s="259"/>
      <c r="D74" s="145"/>
      <c r="E74" s="716"/>
      <c r="F74" s="145"/>
      <c r="G74" s="145"/>
      <c r="H74" s="250"/>
    </row>
    <row r="75" spans="1:8" ht="16.2" thickBot="1" x14ac:dyDescent="0.35">
      <c r="A75" s="145"/>
      <c r="B75" s="156"/>
      <c r="C75" s="157" t="s">
        <v>267</v>
      </c>
      <c r="D75" s="158" t="s">
        <v>189</v>
      </c>
      <c r="E75" s="89"/>
      <c r="F75" s="90"/>
      <c r="G75" s="91"/>
      <c r="H75" s="92"/>
    </row>
    <row r="76" spans="1:8" x14ac:dyDescent="0.3">
      <c r="A76" s="145"/>
      <c r="B76" s="159"/>
      <c r="C76" s="101"/>
      <c r="D76" s="106"/>
      <c r="E76" s="103"/>
      <c r="F76" s="104"/>
      <c r="G76" s="105"/>
      <c r="H76" s="104"/>
    </row>
    <row r="77" spans="1:8" ht="145.19999999999999" x14ac:dyDescent="0.3">
      <c r="A77" s="145"/>
      <c r="B77" s="695" t="s">
        <v>3</v>
      </c>
      <c r="C77" s="696" t="s">
        <v>175</v>
      </c>
      <c r="D77" s="697" t="s">
        <v>636</v>
      </c>
      <c r="E77" s="706" t="s">
        <v>21</v>
      </c>
      <c r="F77" s="707">
        <v>1</v>
      </c>
      <c r="G77" s="708">
        <v>500</v>
      </c>
      <c r="H77" s="707">
        <f>F77*G77</f>
        <v>500</v>
      </c>
    </row>
    <row r="78" spans="1:8" x14ac:dyDescent="0.3">
      <c r="A78" s="145"/>
      <c r="B78" s="695"/>
      <c r="C78" s="702"/>
      <c r="D78" s="709"/>
      <c r="E78" s="706"/>
      <c r="F78" s="707"/>
      <c r="G78" s="708"/>
      <c r="H78" s="707"/>
    </row>
    <row r="79" spans="1:8" ht="132" x14ac:dyDescent="0.3">
      <c r="A79" s="145"/>
      <c r="B79" s="695" t="s">
        <v>182</v>
      </c>
      <c r="C79" s="696" t="s">
        <v>177</v>
      </c>
      <c r="D79" s="697" t="s">
        <v>628</v>
      </c>
      <c r="E79" s="706" t="s">
        <v>21</v>
      </c>
      <c r="F79" s="707">
        <v>1</v>
      </c>
      <c r="G79" s="708">
        <v>350</v>
      </c>
      <c r="H79" s="707">
        <f>F79*G79</f>
        <v>350</v>
      </c>
    </row>
    <row r="80" spans="1:8" x14ac:dyDescent="0.3">
      <c r="A80" s="145"/>
      <c r="B80" s="159"/>
      <c r="C80" s="160"/>
      <c r="D80" s="106"/>
      <c r="E80" s="103"/>
      <c r="F80" s="104"/>
      <c r="G80" s="105"/>
      <c r="H80" s="104"/>
    </row>
    <row r="81" spans="1:8" ht="43.2" x14ac:dyDescent="0.3">
      <c r="A81" s="145"/>
      <c r="B81" s="159" t="s">
        <v>184</v>
      </c>
      <c r="C81" s="101" t="s">
        <v>178</v>
      </c>
      <c r="D81" s="120" t="s">
        <v>268</v>
      </c>
      <c r="E81" s="103" t="s">
        <v>21</v>
      </c>
      <c r="F81" s="104">
        <v>1</v>
      </c>
      <c r="G81" s="105"/>
      <c r="H81" s="104">
        <f>F81*G81</f>
        <v>0</v>
      </c>
    </row>
    <row r="82" spans="1:8" x14ac:dyDescent="0.3">
      <c r="A82" s="145"/>
      <c r="B82" s="159"/>
      <c r="C82" s="101"/>
      <c r="D82" s="120"/>
      <c r="E82" s="103"/>
      <c r="F82" s="104"/>
      <c r="G82" s="105"/>
      <c r="H82" s="104"/>
    </row>
    <row r="83" spans="1:8" ht="43.2" x14ac:dyDescent="0.3">
      <c r="A83" s="145"/>
      <c r="B83" s="159" t="s">
        <v>231</v>
      </c>
      <c r="C83" s="101" t="s">
        <v>178</v>
      </c>
      <c r="D83" s="120" t="s">
        <v>269</v>
      </c>
      <c r="E83" s="103" t="s">
        <v>21</v>
      </c>
      <c r="F83" s="104">
        <v>1</v>
      </c>
      <c r="G83" s="105"/>
      <c r="H83" s="104">
        <f>F83*G83</f>
        <v>0</v>
      </c>
    </row>
    <row r="84" spans="1:8" ht="15" thickBot="1" x14ac:dyDescent="0.35">
      <c r="A84" s="145"/>
      <c r="B84" s="159"/>
      <c r="C84" s="101"/>
      <c r="D84" s="120"/>
      <c r="E84" s="103"/>
      <c r="F84" s="104"/>
      <c r="G84" s="105"/>
      <c r="H84" s="104"/>
    </row>
    <row r="85" spans="1:8" ht="15" thickBot="1" x14ac:dyDescent="0.35">
      <c r="A85" s="145"/>
      <c r="B85" s="161"/>
      <c r="C85" s="162" t="s">
        <v>267</v>
      </c>
      <c r="D85" s="163" t="s">
        <v>270</v>
      </c>
      <c r="E85" s="164"/>
      <c r="F85" s="163"/>
      <c r="G85" s="163"/>
      <c r="H85" s="112">
        <f>SUM(H76:H84)</f>
        <v>850</v>
      </c>
    </row>
    <row r="86" spans="1:8" x14ac:dyDescent="0.3">
      <c r="A86" s="145"/>
      <c r="B86" s="258"/>
      <c r="C86" s="259"/>
      <c r="D86" s="145"/>
      <c r="E86" s="716"/>
      <c r="F86" s="145"/>
      <c r="G86" s="145"/>
      <c r="H86" s="250"/>
    </row>
    <row r="87" spans="1:8" x14ac:dyDescent="0.3">
      <c r="A87" s="145"/>
      <c r="B87" s="258"/>
      <c r="C87" s="259"/>
      <c r="D87" s="145"/>
      <c r="E87" s="716"/>
      <c r="F87" s="145"/>
      <c r="G87" s="145"/>
      <c r="H87" s="250"/>
    </row>
    <row r="88" spans="1:8" ht="16.2" thickBot="1" x14ac:dyDescent="0.35">
      <c r="C88" s="863" t="s">
        <v>646</v>
      </c>
      <c r="D88" s="863"/>
      <c r="E88" s="863"/>
      <c r="F88" s="863"/>
      <c r="G88" s="863"/>
      <c r="H88" s="863"/>
    </row>
    <row r="89" spans="1:8" x14ac:dyDescent="0.3">
      <c r="C89" s="513" t="s">
        <v>214</v>
      </c>
      <c r="D89" s="514" t="s">
        <v>215</v>
      </c>
      <c r="E89" s="515"/>
      <c r="F89" s="514"/>
      <c r="G89" s="732"/>
      <c r="H89" s="731">
        <f>H13</f>
        <v>0</v>
      </c>
    </row>
    <row r="90" spans="1:8" x14ac:dyDescent="0.3">
      <c r="C90" s="516" t="s">
        <v>224</v>
      </c>
      <c r="D90" s="260" t="s">
        <v>181</v>
      </c>
      <c r="G90" s="730"/>
      <c r="H90" s="729">
        <f>H39</f>
        <v>0</v>
      </c>
    </row>
    <row r="91" spans="1:8" x14ac:dyDescent="0.3">
      <c r="C91" s="516" t="s">
        <v>240</v>
      </c>
      <c r="D91" s="260" t="s">
        <v>241</v>
      </c>
      <c r="G91" s="730"/>
      <c r="H91" s="729">
        <f>H59</f>
        <v>0</v>
      </c>
    </row>
    <row r="92" spans="1:8" x14ac:dyDescent="0.3">
      <c r="C92" s="516" t="s">
        <v>258</v>
      </c>
      <c r="D92" t="s">
        <v>271</v>
      </c>
      <c r="G92" s="730"/>
      <c r="H92" s="729">
        <f>H73</f>
        <v>0</v>
      </c>
    </row>
    <row r="93" spans="1:8" x14ac:dyDescent="0.3">
      <c r="C93" s="516" t="s">
        <v>267</v>
      </c>
      <c r="D93" s="260" t="s">
        <v>189</v>
      </c>
      <c r="G93" s="730"/>
      <c r="H93" s="729">
        <f>H85</f>
        <v>850</v>
      </c>
    </row>
    <row r="94" spans="1:8" x14ac:dyDescent="0.3">
      <c r="C94" s="728"/>
      <c r="D94" s="727"/>
      <c r="E94" s="726"/>
      <c r="F94" s="725"/>
      <c r="G94" s="724"/>
      <c r="H94" s="723"/>
    </row>
    <row r="95" spans="1:8" ht="16.2" thickBot="1" x14ac:dyDescent="0.35">
      <c r="C95" s="722"/>
      <c r="D95" s="864" t="s">
        <v>272</v>
      </c>
      <c r="E95" s="865"/>
      <c r="F95" s="865"/>
      <c r="G95" s="865"/>
      <c r="H95" s="721">
        <f>SUM(H89:H94)</f>
        <v>850</v>
      </c>
    </row>
    <row r="96" spans="1:8" ht="16.8" thickTop="1" thickBot="1" x14ac:dyDescent="0.35">
      <c r="C96" s="720"/>
      <c r="D96" s="866" t="s">
        <v>5</v>
      </c>
      <c r="E96" s="867"/>
      <c r="F96" s="867"/>
      <c r="G96" s="867"/>
      <c r="H96" s="719">
        <f>H95*0.22</f>
        <v>187</v>
      </c>
    </row>
    <row r="97" spans="3:8" ht="16.8" thickTop="1" thickBot="1" x14ac:dyDescent="0.35">
      <c r="C97" s="718"/>
      <c r="D97" s="860" t="s">
        <v>645</v>
      </c>
      <c r="E97" s="861"/>
      <c r="F97" s="861"/>
      <c r="G97" s="861"/>
      <c r="H97" s="717">
        <f>H96+H95</f>
        <v>1037</v>
      </c>
    </row>
  </sheetData>
  <mergeCells count="6">
    <mergeCell ref="D97:G97"/>
    <mergeCell ref="B1:H1"/>
    <mergeCell ref="D13:G13"/>
    <mergeCell ref="C88:H88"/>
    <mergeCell ref="D95:G95"/>
    <mergeCell ref="D96:G96"/>
  </mergeCells>
  <pageMargins left="0.7" right="0.7" top="0.75" bottom="0.75" header="0.3" footer="0.3"/>
  <pageSetup paperSize="9" scale="54" orientation="portrait" r:id="rId1"/>
  <rowBreaks count="3" manualBreakCount="3">
    <brk id="39" max="16383" man="1"/>
    <brk id="66" max="7" man="1"/>
    <brk id="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16</vt:i4>
      </vt:variant>
      <vt:variant>
        <vt:lpstr>Imenovani obsegi</vt:lpstr>
      </vt:variant>
      <vt:variant>
        <vt:i4>4</vt:i4>
      </vt:variant>
    </vt:vector>
  </HeadingPairs>
  <TitlesOfParts>
    <vt:vector size="20" baseType="lpstr">
      <vt:lpstr>SPLOŠNO</vt:lpstr>
      <vt:lpstr>Skupna rekapitulacija</vt:lpstr>
      <vt:lpstr>1.Rekapitulacija  1. faza</vt:lpstr>
      <vt:lpstr>1.1. Predračun cesta</vt:lpstr>
      <vt:lpstr>1.2. Predračun pločnik</vt:lpstr>
      <vt:lpstr>1.3. Kamnita zložba 1</vt:lpstr>
      <vt:lpstr>1.4. Kamnita zložba 2</vt:lpstr>
      <vt:lpstr>1.5. Kamnita zložba 3</vt:lpstr>
      <vt:lpstr>1.6 KAMNITA ZLOŽBA 4</vt:lpstr>
      <vt:lpstr>1.7 KAMNITA ZLOŽBA 5</vt:lpstr>
      <vt:lpstr>1.6. JR</vt:lpstr>
      <vt:lpstr>2. Rekapitulacija  Faza 2</vt:lpstr>
      <vt:lpstr>2.1.predračun cesta 2.faza</vt:lpstr>
      <vt:lpstr>2.2.kamnita zložba 4</vt:lpstr>
      <vt:lpstr>3. VZPD</vt:lpstr>
      <vt:lpstr>4. Začasna prometna ureditev</vt:lpstr>
      <vt:lpstr>'1.3. Kamnita zložba 1'!Področje_tiskanja</vt:lpstr>
      <vt:lpstr>'1.4. Kamnita zložba 2'!Področje_tiskanja</vt:lpstr>
      <vt:lpstr>'1.5. Kamnita zložba 3'!Področje_tiskanja</vt:lpstr>
      <vt:lpstr>'1.Rekapitulacija  1. faza'!Področje_tiskanja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Projektiva</dc:creator>
  <cp:lastModifiedBy>Aleš V.</cp:lastModifiedBy>
  <cp:lastPrinted>2021-01-15T10:30:04Z</cp:lastPrinted>
  <dcterms:created xsi:type="dcterms:W3CDTF">2019-09-25T06:03:34Z</dcterms:created>
  <dcterms:modified xsi:type="dcterms:W3CDTF">2021-03-16T14:54:31Z</dcterms:modified>
</cp:coreProperties>
</file>